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220" activeTab="0"/>
  </bookViews>
  <sheets>
    <sheet name="资产评估结果汇总表" sheetId="1" r:id="rId1"/>
    <sheet name="1.设备" sheetId="2" r:id="rId2"/>
  </sheets>
  <externalReferences>
    <externalReference r:id="rId5"/>
  </externalReferences>
  <definedNames>
    <definedName name="_xlnm.Print_Titles" localSheetId="1">'1.设备'!$1:$5</definedName>
  </definedNames>
  <calcPr fullCalcOnLoad="1"/>
</workbook>
</file>

<file path=xl/sharedStrings.xml><?xml version="1.0" encoding="utf-8"?>
<sst xmlns="http://schemas.openxmlformats.org/spreadsheetml/2006/main" count="357" uniqueCount="240">
  <si>
    <r>
      <t xml:space="preserve">      </t>
    </r>
    <r>
      <rPr>
        <b/>
        <sz val="18"/>
        <rFont val="宋体"/>
        <family val="0"/>
      </rPr>
      <t>资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产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评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估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结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果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汇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总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表</t>
    </r>
  </si>
  <si>
    <t>金额单位：人民币元</t>
  </si>
  <si>
    <t>项    目</t>
  </si>
  <si>
    <t>账面净值</t>
  </si>
  <si>
    <t>评估原值</t>
  </si>
  <si>
    <t>评估价值</t>
  </si>
  <si>
    <t>增减值</t>
  </si>
  <si>
    <t>增值率％</t>
  </si>
  <si>
    <t>A</t>
  </si>
  <si>
    <t>B</t>
  </si>
  <si>
    <t>C</t>
  </si>
  <si>
    <t>D＝C－B</t>
  </si>
  <si>
    <t>E＝D/B×100％</t>
  </si>
  <si>
    <t xml:space="preserve">流动资产 </t>
  </si>
  <si>
    <t>固定资产</t>
  </si>
  <si>
    <t xml:space="preserve">其中：  </t>
  </si>
  <si>
    <r>
      <t xml:space="preserve">             </t>
    </r>
    <r>
      <rPr>
        <sz val="11"/>
        <rFont val="宋体"/>
        <family val="0"/>
      </rPr>
      <t>建  筑  物</t>
    </r>
  </si>
  <si>
    <t xml:space="preserve">             构  筑  物</t>
  </si>
  <si>
    <r>
      <t xml:space="preserve">             </t>
    </r>
    <r>
      <rPr>
        <sz val="11"/>
        <rFont val="宋体"/>
        <family val="0"/>
      </rPr>
      <t>设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备</t>
    </r>
  </si>
  <si>
    <t xml:space="preserve">            低值易耗品</t>
  </si>
  <si>
    <t xml:space="preserve"> </t>
  </si>
  <si>
    <t>长期投资</t>
  </si>
  <si>
    <t>无形资产</t>
  </si>
  <si>
    <t>其中：</t>
  </si>
  <si>
    <t xml:space="preserve">              土地使用权</t>
  </si>
  <si>
    <t>其他资产</t>
  </si>
  <si>
    <t xml:space="preserve"> 资产合计</t>
  </si>
  <si>
    <t>签字注册资产评估师：</t>
  </si>
  <si>
    <t>法定代表人：</t>
  </si>
  <si>
    <t>序号</t>
  </si>
  <si>
    <t>位置</t>
  </si>
  <si>
    <t>设备名称</t>
  </si>
  <si>
    <t>规格型号</t>
  </si>
  <si>
    <t>数量</t>
  </si>
  <si>
    <t>单位</t>
  </si>
  <si>
    <t>备注</t>
  </si>
  <si>
    <t>原值</t>
  </si>
  <si>
    <t>残值率</t>
  </si>
  <si>
    <t>净值</t>
  </si>
  <si>
    <t>台</t>
  </si>
  <si>
    <t>空压机</t>
  </si>
  <si>
    <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</si>
  <si>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t>资产占有方：湖北龙乡印刷包装股份有限公司</t>
  </si>
  <si>
    <t>设管部</t>
  </si>
  <si>
    <t>编号</t>
  </si>
  <si>
    <t>LX-SG-010</t>
  </si>
  <si>
    <t>LX-SG-011</t>
  </si>
  <si>
    <t>LX-SG-012</t>
  </si>
  <si>
    <t>吊篮</t>
  </si>
  <si>
    <t>磨刀机</t>
  </si>
  <si>
    <t>MSQ-1600</t>
  </si>
  <si>
    <t>非标</t>
  </si>
  <si>
    <r>
      <t xml:space="preserve"> </t>
    </r>
    <r>
      <rPr>
        <b/>
        <sz val="10"/>
        <rFont val="宋体"/>
        <family val="0"/>
      </rPr>
      <t>购置</t>
    </r>
    <r>
      <rPr>
        <b/>
        <sz val="10"/>
        <rFont val="宋体"/>
        <family val="0"/>
      </rPr>
      <t>日期</t>
    </r>
  </si>
  <si>
    <t>印刷分厂</t>
  </si>
  <si>
    <t>LX-YS-005</t>
  </si>
  <si>
    <t>LX-YS-006</t>
  </si>
  <si>
    <t>LX-YS-015</t>
  </si>
  <si>
    <t>LX-YS-016</t>
  </si>
  <si>
    <t>LX-YS-017</t>
  </si>
  <si>
    <t>LX-YS-018</t>
  </si>
  <si>
    <t>LX-YS-019</t>
  </si>
  <si>
    <t>LX-YS-020</t>
  </si>
  <si>
    <t>LX-YS-022</t>
  </si>
  <si>
    <t>LX-YS-033</t>
  </si>
  <si>
    <t>LX-YS-034</t>
  </si>
  <si>
    <t>LX-YS-035</t>
  </si>
  <si>
    <t>LX-YS-036</t>
  </si>
  <si>
    <t>LX-YS-037</t>
  </si>
  <si>
    <t>烫印模切两用机</t>
  </si>
  <si>
    <t>丝网印刷机</t>
  </si>
  <si>
    <t>光固机</t>
  </si>
  <si>
    <t>平压烫金机</t>
  </si>
  <si>
    <t>电化铝切割机</t>
  </si>
  <si>
    <t>切角机</t>
  </si>
  <si>
    <t>溶剂回收机</t>
  </si>
  <si>
    <t>搅墨机</t>
  </si>
  <si>
    <t>磅秤</t>
  </si>
  <si>
    <t>TYMB650</t>
  </si>
  <si>
    <t>P801TY</t>
  </si>
  <si>
    <t>A20EX</t>
  </si>
  <si>
    <t>TGT-50</t>
  </si>
  <si>
    <t>FG-22</t>
  </si>
  <si>
    <t>成品分厂</t>
  </si>
  <si>
    <t>LX-CP-05</t>
  </si>
  <si>
    <t>四开机刀</t>
  </si>
  <si>
    <t>QZ205A</t>
  </si>
  <si>
    <t>水松分厂</t>
  </si>
  <si>
    <t>LX-SS-003</t>
  </si>
  <si>
    <t>LX-SS-005</t>
  </si>
  <si>
    <t>LX-SS-017</t>
  </si>
  <si>
    <t>LX-SS-018</t>
  </si>
  <si>
    <t>LX-SS-022</t>
  </si>
  <si>
    <t>烫金机</t>
  </si>
  <si>
    <t>双轴分切机</t>
  </si>
  <si>
    <t>电子秤</t>
  </si>
  <si>
    <t>格力空调</t>
  </si>
  <si>
    <t>KFR-72LW</t>
  </si>
  <si>
    <t>铝箔分厂</t>
  </si>
  <si>
    <t>LX-LB-002</t>
  </si>
  <si>
    <t>LX-LB-003</t>
  </si>
  <si>
    <t>复合涂布机</t>
  </si>
  <si>
    <t>XDF-660</t>
  </si>
  <si>
    <t>印前中心</t>
  </si>
  <si>
    <t>LX-YQ-001</t>
  </si>
  <si>
    <t>LX-YQ-002</t>
  </si>
  <si>
    <t>LX-YQ-003</t>
  </si>
  <si>
    <t>LX-YQ-004</t>
  </si>
  <si>
    <t>LX-YQ-005</t>
  </si>
  <si>
    <t>四开胶印机</t>
  </si>
  <si>
    <t>液压机刀</t>
  </si>
  <si>
    <t>单色胶印机</t>
  </si>
  <si>
    <t>方箱平压印刷机</t>
  </si>
  <si>
    <t>平压压痕切线机</t>
  </si>
  <si>
    <t>TQ013-1</t>
  </si>
  <si>
    <t>QZ205-A</t>
  </si>
  <si>
    <t>八开</t>
  </si>
  <si>
    <t>P801</t>
  </si>
  <si>
    <t>PYQ401</t>
  </si>
  <si>
    <t>LX-YQ-006</t>
  </si>
  <si>
    <t>LX-YQ-007</t>
  </si>
  <si>
    <t>LX-YQ-008</t>
  </si>
  <si>
    <t>LX-YQ-009</t>
  </si>
  <si>
    <t>LX-YQ-010</t>
  </si>
  <si>
    <t>LX-YQ-011</t>
  </si>
  <si>
    <t>LX-YQ-012</t>
  </si>
  <si>
    <t>铁丝订书机</t>
  </si>
  <si>
    <t>对开拷贝机</t>
  </si>
  <si>
    <t>晒版机</t>
  </si>
  <si>
    <t>对开翻版晒版机</t>
  </si>
  <si>
    <t>自动显影机</t>
  </si>
  <si>
    <t>烤版机</t>
  </si>
  <si>
    <t>丝网冲版机</t>
  </si>
  <si>
    <t>DS101A</t>
  </si>
  <si>
    <t>KB900A</t>
  </si>
  <si>
    <t>SBY1270B</t>
  </si>
  <si>
    <t>SBF1000</t>
  </si>
  <si>
    <t>XTYW880</t>
  </si>
  <si>
    <t>KYHW112</t>
  </si>
  <si>
    <t>2003.01</t>
  </si>
  <si>
    <t>2001.01</t>
  </si>
  <si>
    <t>LX-YQ-016</t>
  </si>
  <si>
    <t>LX-YQ-017</t>
  </si>
  <si>
    <t>LX-YQ-018</t>
  </si>
  <si>
    <t>LX-YQ-019</t>
  </si>
  <si>
    <t>LX-YQ-020</t>
  </si>
  <si>
    <t>LX-YQ-021</t>
  </si>
  <si>
    <t>LX-YQ-022</t>
  </si>
  <si>
    <t>铸字机</t>
  </si>
  <si>
    <t>烤箱</t>
  </si>
  <si>
    <t>腐蚀机</t>
  </si>
  <si>
    <t>修版机</t>
  </si>
  <si>
    <t>侧切机</t>
  </si>
  <si>
    <t>日立空调</t>
  </si>
  <si>
    <t>ZT-102</t>
  </si>
  <si>
    <t>ZD201</t>
  </si>
  <si>
    <t>CS202</t>
  </si>
  <si>
    <t>WF405</t>
  </si>
  <si>
    <t>XB802-1</t>
  </si>
  <si>
    <t>JQ1301</t>
  </si>
  <si>
    <t>LX-YQ-023</t>
  </si>
  <si>
    <t>LX-YQ-024</t>
  </si>
  <si>
    <t>LX-YQ-025</t>
  </si>
  <si>
    <t>LX-YQ-026</t>
  </si>
  <si>
    <t>LX-YQ-027</t>
  </si>
  <si>
    <t>LX-YQ-029</t>
  </si>
  <si>
    <t>电脑</t>
  </si>
  <si>
    <t>扫描仪</t>
  </si>
  <si>
    <t>打印机</t>
  </si>
  <si>
    <t>稳压器</t>
  </si>
  <si>
    <t>空调</t>
  </si>
  <si>
    <t>纸箱分厂</t>
  </si>
  <si>
    <t>LX-ZX-001</t>
  </si>
  <si>
    <t>LX-ZX-002</t>
  </si>
  <si>
    <t>LX-ZX-005</t>
  </si>
  <si>
    <t>LX-ZX-011</t>
  </si>
  <si>
    <t>LX-ZX-019</t>
  </si>
  <si>
    <t>LX-ZX-020</t>
  </si>
  <si>
    <t>LX-ZX-023</t>
  </si>
  <si>
    <t>LX-ZX-024</t>
  </si>
  <si>
    <t>LX-ZX-025</t>
  </si>
  <si>
    <t>纸板生产线</t>
  </si>
  <si>
    <t>单面瓦楞机</t>
  </si>
  <si>
    <t>三色印刷模切机</t>
  </si>
  <si>
    <t>锅炉</t>
  </si>
  <si>
    <t>对开卡线机</t>
  </si>
  <si>
    <t>曲线锯机</t>
  </si>
  <si>
    <t>划线机</t>
  </si>
  <si>
    <t>DW1600</t>
  </si>
  <si>
    <t>DMWL-B1600</t>
  </si>
  <si>
    <t>GSM1600A</t>
  </si>
  <si>
    <t>WNS3-1.25-Y</t>
  </si>
  <si>
    <t>PYQ202C</t>
  </si>
  <si>
    <t>LX-ZX-027</t>
  </si>
  <si>
    <t>LX-ZX-028</t>
  </si>
  <si>
    <t>LX-ZX-029</t>
  </si>
  <si>
    <t>LX-ZX-030</t>
  </si>
  <si>
    <t>LX-ZX-031</t>
  </si>
  <si>
    <t>LX-ZX-032</t>
  </si>
  <si>
    <t>LX-ZX-033</t>
  </si>
  <si>
    <t>LX-ZX-034</t>
  </si>
  <si>
    <t>LX-ZX-035</t>
  </si>
  <si>
    <t>LX-ZX-036</t>
  </si>
  <si>
    <t>LX-ZX-042</t>
  </si>
  <si>
    <t>LX-ZX-048</t>
  </si>
  <si>
    <t>LX-ZX-049</t>
  </si>
  <si>
    <t>切纸机</t>
  </si>
  <si>
    <t>除湿机</t>
  </si>
  <si>
    <t>开缝机</t>
  </si>
  <si>
    <t>压痕分切机</t>
  </si>
  <si>
    <t>地磅</t>
  </si>
  <si>
    <t>加湿器</t>
  </si>
  <si>
    <t>储油罐</t>
  </si>
  <si>
    <t>自制锅炉水箱</t>
  </si>
  <si>
    <t>自制软水箱</t>
  </si>
  <si>
    <t>气泵</t>
  </si>
  <si>
    <t>液压车</t>
  </si>
  <si>
    <t>胶水机</t>
  </si>
  <si>
    <t>QZHI113</t>
  </si>
  <si>
    <t>春兰CF6</t>
  </si>
  <si>
    <t>SGT-200</t>
  </si>
  <si>
    <t>SRB-800</t>
  </si>
  <si>
    <r>
      <t>B</t>
    </r>
    <r>
      <rPr>
        <sz val="10"/>
        <rFont val="宋体"/>
        <family val="0"/>
      </rPr>
      <t>WUV280</t>
    </r>
  </si>
  <si>
    <r>
      <t>S</t>
    </r>
    <r>
      <rPr>
        <sz val="10"/>
        <rFont val="宋体"/>
        <family val="0"/>
      </rPr>
      <t>JQ100</t>
    </r>
  </si>
  <si>
    <t>1999.01</t>
  </si>
  <si>
    <t>1998.01</t>
  </si>
  <si>
    <r>
      <t>Q</t>
    </r>
    <r>
      <rPr>
        <sz val="10"/>
        <rFont val="宋体"/>
        <family val="0"/>
      </rPr>
      <t>Z205A</t>
    </r>
  </si>
  <si>
    <t>台式</t>
  </si>
  <si>
    <t>日立</t>
  </si>
  <si>
    <t>惠普</t>
  </si>
  <si>
    <r>
      <t>P</t>
    </r>
    <r>
      <rPr>
        <sz val="10"/>
        <rFont val="宋体"/>
        <family val="0"/>
      </rPr>
      <t>YQ202H</t>
    </r>
  </si>
  <si>
    <r>
      <t>X</t>
    </r>
    <r>
      <rPr>
        <sz val="10"/>
        <rFont val="宋体"/>
        <family val="0"/>
      </rPr>
      <t>DF660</t>
    </r>
  </si>
  <si>
    <r>
      <t>5</t>
    </r>
    <r>
      <rPr>
        <sz val="10"/>
        <rFont val="宋体"/>
        <family val="0"/>
      </rPr>
      <t>T</t>
    </r>
  </si>
  <si>
    <t>地埋物</t>
  </si>
  <si>
    <r>
      <t>L</t>
    </r>
    <r>
      <rPr>
        <sz val="10"/>
        <rFont val="宋体"/>
        <family val="0"/>
      </rPr>
      <t>X-YS-035</t>
    </r>
  </si>
  <si>
    <t>变压器</t>
  </si>
  <si>
    <r>
      <t>S</t>
    </r>
    <r>
      <rPr>
        <sz val="10"/>
        <rFont val="宋体"/>
        <family val="0"/>
      </rPr>
      <t>L9-200/10</t>
    </r>
  </si>
  <si>
    <t>套</t>
  </si>
  <si>
    <r>
      <rPr>
        <sz val="10"/>
        <rFont val="宋体"/>
        <family val="0"/>
      </rPr>
      <t>评估基准日：</t>
    </r>
    <r>
      <rPr>
        <sz val="10"/>
        <rFont val="Arial Narrow"/>
        <family val="2"/>
      </rPr>
      <t>2017</t>
    </r>
    <r>
      <rPr>
        <sz val="10"/>
        <rFont val="宋体"/>
        <family val="0"/>
      </rPr>
      <t>年</t>
    </r>
    <r>
      <rPr>
        <sz val="10"/>
        <rFont val="Arial Narrow"/>
        <family val="2"/>
      </rPr>
      <t>04</t>
    </r>
    <r>
      <rPr>
        <sz val="10"/>
        <rFont val="宋体"/>
        <family val="0"/>
      </rPr>
      <t>月</t>
    </r>
    <r>
      <rPr>
        <sz val="10"/>
        <rFont val="Arial Narrow"/>
        <family val="2"/>
      </rPr>
      <t>05</t>
    </r>
    <r>
      <rPr>
        <sz val="10"/>
        <rFont val="宋体"/>
        <family val="0"/>
      </rPr>
      <t>日</t>
    </r>
    <r>
      <rPr>
        <sz val="10"/>
        <rFont val="Arial Narrow"/>
        <family val="2"/>
      </rPr>
      <t xml:space="preserve">       </t>
    </r>
  </si>
  <si>
    <r>
      <t>评估基准日：2017</t>
    </r>
    <r>
      <rPr>
        <sz val="10"/>
        <rFont val="宋体"/>
        <family val="0"/>
      </rPr>
      <t>年</t>
    </r>
    <r>
      <rPr>
        <sz val="10"/>
        <rFont val="宋体"/>
        <family val="0"/>
      </rPr>
      <t>0</t>
    </r>
    <r>
      <rPr>
        <sz val="10"/>
        <rFont val="宋体"/>
        <family val="0"/>
      </rPr>
      <t>4月05</t>
    </r>
    <r>
      <rPr>
        <sz val="10"/>
        <rFont val="宋体"/>
        <family val="0"/>
      </rPr>
      <t>日</t>
    </r>
  </si>
  <si>
    <t>评估机构：湖北兴正资产评估有限公司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</si>
</sst>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#,##0_ "/>
  </numFmts>
  <fonts count="33">
    <font>
      <sz val="12"/>
      <name val="宋体"/>
      <family val="0"/>
    </font>
    <font>
      <b/>
      <sz val="16"/>
      <name val="隶书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0"/>
      <name val="Arial Narrow"/>
      <family val="2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3" fillId="24" borderId="0" xfId="40" applyFont="1" applyFill="1" applyBorder="1" applyAlignment="1" applyProtection="1">
      <alignment vertical="center"/>
      <protection hidden="1"/>
    </xf>
    <xf numFmtId="0" fontId="4" fillId="24" borderId="10" xfId="40" applyFont="1" applyFill="1" applyBorder="1" applyAlignment="1" applyProtection="1">
      <alignment horizontal="center" vertical="center"/>
      <protection hidden="1"/>
    </xf>
    <xf numFmtId="0" fontId="3" fillId="25" borderId="10" xfId="40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0" applyNumberFormat="1" applyFont="1" applyBorder="1" applyAlignment="1" applyProtection="1">
      <alignment horizontal="center" shrinkToFit="1"/>
      <protection locked="0"/>
    </xf>
    <xf numFmtId="0" fontId="3" fillId="25" borderId="10" xfId="40" applyNumberFormat="1" applyFont="1" applyFill="1" applyBorder="1" applyAlignment="1" applyProtection="1">
      <alignment vertical="center" shrinkToFit="1"/>
      <protection locked="0"/>
    </xf>
    <xf numFmtId="0" fontId="4" fillId="24" borderId="10" xfId="40" applyFont="1" applyFill="1" applyBorder="1" applyAlignment="1" applyProtection="1">
      <alignment horizontal="center" vertical="center" shrinkToFit="1"/>
      <protection hidden="1"/>
    </xf>
    <xf numFmtId="0" fontId="3" fillId="7" borderId="10" xfId="40" applyFont="1" applyFill="1" applyBorder="1" applyAlignment="1" applyProtection="1">
      <alignment horizontal="center" vertical="center" shrinkToFit="1"/>
      <protection hidden="1"/>
    </xf>
    <xf numFmtId="0" fontId="3" fillId="7" borderId="10" xfId="40" applyFont="1" applyFill="1" applyBorder="1" applyAlignment="1" applyProtection="1">
      <alignment horizontal="left" vertical="center" shrinkToFit="1"/>
      <protection hidden="1"/>
    </xf>
    <xf numFmtId="0" fontId="3" fillId="7" borderId="10" xfId="40" applyFont="1" applyFill="1" applyBorder="1" applyAlignment="1" applyProtection="1">
      <alignment vertical="center" shrinkToFit="1"/>
      <protection hidden="1"/>
    </xf>
    <xf numFmtId="49" fontId="3" fillId="7" borderId="10" xfId="4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 vertical="center"/>
    </xf>
    <xf numFmtId="0" fontId="0" fillId="0" borderId="0" xfId="41" applyFill="1" applyAlignment="1">
      <alignment vertical="center"/>
      <protection/>
    </xf>
    <xf numFmtId="0" fontId="0" fillId="0" borderId="0" xfId="41">
      <alignment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right"/>
      <protection/>
    </xf>
    <xf numFmtId="0" fontId="8" fillId="0" borderId="10" xfId="41" applyFont="1" applyBorder="1" applyAlignment="1">
      <alignment horizontal="center"/>
      <protection/>
    </xf>
    <xf numFmtId="177" fontId="8" fillId="0" borderId="10" xfId="41" applyNumberFormat="1" applyFont="1" applyBorder="1" applyAlignment="1">
      <alignment horizontal="center"/>
      <protection/>
    </xf>
    <xf numFmtId="0" fontId="8" fillId="0" borderId="10" xfId="41" applyFont="1" applyFill="1" applyBorder="1" applyAlignment="1">
      <alignment horizontal="left" vertical="center"/>
      <protection/>
    </xf>
    <xf numFmtId="0" fontId="9" fillId="0" borderId="10" xfId="41" applyFont="1" applyFill="1" applyBorder="1" applyAlignment="1">
      <alignment horizontal="center" vertical="center"/>
      <protection/>
    </xf>
    <xf numFmtId="177" fontId="9" fillId="0" borderId="10" xfId="41" applyNumberFormat="1" applyFont="1" applyFill="1" applyBorder="1" applyAlignment="1">
      <alignment horizontal="center" vertical="center"/>
      <protection/>
    </xf>
    <xf numFmtId="178" fontId="9" fillId="0" borderId="10" xfId="41" applyNumberFormat="1" applyFont="1" applyFill="1" applyBorder="1" applyAlignment="1">
      <alignment horizontal="center" vertical="center"/>
      <protection/>
    </xf>
    <xf numFmtId="179" fontId="9" fillId="0" borderId="10" xfId="41" applyNumberFormat="1" applyFont="1" applyFill="1" applyBorder="1" applyAlignment="1">
      <alignment horizontal="right" vertical="center"/>
      <protection/>
    </xf>
    <xf numFmtId="178" fontId="9" fillId="0" borderId="10" xfId="41" applyNumberFormat="1" applyFont="1" applyFill="1" applyBorder="1" applyAlignment="1">
      <alignment horizontal="right" vertical="center"/>
      <protection/>
    </xf>
    <xf numFmtId="176" fontId="9" fillId="0" borderId="10" xfId="41" applyNumberFormat="1" applyFont="1" applyFill="1" applyBorder="1" applyAlignment="1">
      <alignment horizontal="right" vertical="center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178" fontId="8" fillId="0" borderId="10" xfId="41" applyNumberFormat="1" applyFont="1" applyFill="1" applyBorder="1" applyAlignment="1">
      <alignment horizontal="right" vertical="center"/>
      <protection/>
    </xf>
    <xf numFmtId="176" fontId="8" fillId="0" borderId="10" xfId="41" applyNumberFormat="1" applyFont="1" applyFill="1" applyBorder="1" applyAlignment="1">
      <alignment horizontal="right" vertical="center"/>
      <protection/>
    </xf>
    <xf numFmtId="0" fontId="5" fillId="25" borderId="10" xfId="4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32" fillId="25" borderId="10" xfId="40" applyNumberFormat="1" applyFont="1" applyFill="1" applyBorder="1" applyAlignment="1" applyProtection="1">
      <alignment horizontal="right" vertical="center" shrinkToFit="1"/>
      <protection locked="0"/>
    </xf>
    <xf numFmtId="176" fontId="32" fillId="7" borderId="10" xfId="40" applyNumberFormat="1" applyFont="1" applyFill="1" applyBorder="1" applyAlignment="1" applyProtection="1">
      <alignment vertical="center" shrinkToFit="1"/>
      <protection hidden="1"/>
    </xf>
    <xf numFmtId="176" fontId="32" fillId="0" borderId="10" xfId="0" applyNumberFormat="1" applyFont="1" applyBorder="1" applyAlignment="1">
      <alignment vertical="center"/>
    </xf>
    <xf numFmtId="9" fontId="32" fillId="25" borderId="10" xfId="33" applyNumberFormat="1" applyFont="1" applyFill="1" applyBorder="1" applyAlignment="1" applyProtection="1">
      <alignment horizontal="center" vertical="center" shrinkToFit="1"/>
      <protection locked="0"/>
    </xf>
    <xf numFmtId="176" fontId="32" fillId="7" borderId="10" xfId="40" applyNumberFormat="1" applyFont="1" applyFill="1" applyBorder="1" applyAlignment="1" applyProtection="1">
      <alignment horizontal="right" vertical="center" shrinkToFit="1"/>
      <protection hidden="1"/>
    </xf>
    <xf numFmtId="9" fontId="32" fillId="7" borderId="10" xfId="33" applyFont="1" applyFill="1" applyBorder="1" applyAlignment="1" applyProtection="1">
      <alignment vertical="center" shrinkToFit="1"/>
      <protection hidden="1"/>
    </xf>
    <xf numFmtId="1" fontId="5" fillId="0" borderId="10" xfId="0" applyNumberFormat="1" applyFont="1" applyBorder="1" applyAlignment="1" applyProtection="1">
      <alignment horizontal="center" shrinkToFit="1"/>
      <protection locked="0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5" borderId="10" xfId="40" applyNumberFormat="1" applyFont="1" applyFill="1" applyBorder="1" applyAlignment="1" applyProtection="1">
      <alignment horizontal="center" vertical="center" shrinkToFit="1"/>
      <protection locked="0"/>
    </xf>
    <xf numFmtId="0" fontId="5" fillId="25" borderId="10" xfId="4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shrinkToFit="1"/>
      <protection locked="0"/>
    </xf>
    <xf numFmtId="0" fontId="5" fillId="25" borderId="10" xfId="40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/>
    </xf>
    <xf numFmtId="0" fontId="7" fillId="0" borderId="0" xfId="41" applyFont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8" fillId="0" borderId="0" xfId="41" applyFont="1" applyBorder="1" applyAlignment="1">
      <alignment horizontal="left"/>
      <protection/>
    </xf>
    <xf numFmtId="0" fontId="8" fillId="0" borderId="10" xfId="41" applyFont="1" applyBorder="1" applyAlignment="1">
      <alignment horizontal="center" vertical="center"/>
      <protection/>
    </xf>
    <xf numFmtId="0" fontId="5" fillId="25" borderId="12" xfId="40" applyNumberFormat="1" applyFont="1" applyFill="1" applyBorder="1" applyAlignment="1" applyProtection="1">
      <alignment horizontal="center" vertical="center" shrinkToFit="1"/>
      <protection locked="0"/>
    </xf>
    <xf numFmtId="0" fontId="5" fillId="25" borderId="13" xfId="40" applyNumberFormat="1" applyFont="1" applyFill="1" applyBorder="1" applyAlignment="1" applyProtection="1">
      <alignment horizontal="center" vertical="center" shrinkToFit="1"/>
      <protection locked="0"/>
    </xf>
    <xf numFmtId="0" fontId="5" fillId="25" borderId="11" xfId="40" applyNumberFormat="1" applyFont="1" applyFill="1" applyBorder="1" applyAlignment="1" applyProtection="1">
      <alignment horizontal="center" vertical="center" shrinkToFit="1"/>
      <protection locked="0"/>
    </xf>
    <xf numFmtId="0" fontId="4" fillId="24" borderId="10" xfId="40" applyFont="1" applyFill="1" applyBorder="1" applyAlignment="1" applyProtection="1">
      <alignment horizontal="center" vertical="center" wrapText="1"/>
      <protection hidden="1"/>
    </xf>
    <xf numFmtId="0" fontId="2" fillId="24" borderId="10" xfId="40" applyFont="1" applyFill="1" applyBorder="1" applyAlignment="1" applyProtection="1">
      <alignment horizontal="center" vertical="center" wrapText="1"/>
      <protection hidden="1"/>
    </xf>
    <xf numFmtId="0" fontId="1" fillId="24" borderId="0" xfId="40" applyFont="1" applyFill="1" applyAlignment="1" applyProtection="1">
      <alignment horizontal="center" vertical="center"/>
      <protection hidden="1"/>
    </xf>
    <xf numFmtId="0" fontId="31" fillId="24" borderId="0" xfId="40" applyFont="1" applyFill="1" applyAlignment="1" applyProtection="1">
      <alignment horizontal="center" vertical="center"/>
      <protection hidden="1"/>
    </xf>
    <xf numFmtId="0" fontId="4" fillId="24" borderId="0" xfId="40" applyFont="1" applyFill="1" applyBorder="1" applyAlignment="1" applyProtection="1">
      <alignment horizontal="left" vertical="center"/>
      <protection hidden="1"/>
    </xf>
    <xf numFmtId="0" fontId="2" fillId="24" borderId="0" xfId="40" applyFont="1" applyFill="1" applyBorder="1" applyAlignment="1" applyProtection="1">
      <alignment horizontal="left" vertical="center"/>
      <protection hidden="1"/>
    </xf>
    <xf numFmtId="0" fontId="4" fillId="24" borderId="10" xfId="40" applyFont="1" applyFill="1" applyBorder="1" applyAlignment="1" applyProtection="1">
      <alignment horizontal="center" vertical="center"/>
      <protection hidden="1"/>
    </xf>
    <xf numFmtId="0" fontId="2" fillId="24" borderId="10" xfId="40" applyFont="1" applyFill="1" applyBorder="1" applyAlignment="1" applyProtection="1">
      <alignment horizontal="center" vertical="center"/>
      <protection hidden="1"/>
    </xf>
    <xf numFmtId="0" fontId="4" fillId="24" borderId="12" xfId="40" applyFont="1" applyFill="1" applyBorder="1" applyAlignment="1" applyProtection="1">
      <alignment horizontal="center" vertical="center" wrapText="1"/>
      <protection hidden="1"/>
    </xf>
    <xf numFmtId="0" fontId="4" fillId="24" borderId="11" xfId="40" applyFont="1" applyFill="1" applyBorder="1" applyAlignment="1" applyProtection="1">
      <alignment horizontal="center" vertical="center" wrapText="1"/>
      <protection hidden="1"/>
    </xf>
    <xf numFmtId="0" fontId="5" fillId="7" borderId="10" xfId="40" applyFont="1" applyFill="1" applyBorder="1" applyAlignment="1" applyProtection="1">
      <alignment horizontal="center" vertical="center" shrinkToFit="1"/>
      <protection hidden="1"/>
    </xf>
    <xf numFmtId="0" fontId="3" fillId="7" borderId="10" xfId="40" applyFont="1" applyFill="1" applyBorder="1" applyAlignment="1" applyProtection="1">
      <alignment horizontal="center" vertical="center" shrinkToFit="1"/>
      <protection hidden="1"/>
    </xf>
    <xf numFmtId="0" fontId="4" fillId="24" borderId="10" xfId="40" applyFont="1" applyFill="1" applyBorder="1" applyAlignment="1" applyProtection="1">
      <alignment horizontal="center" vertical="center"/>
      <protection hidden="1"/>
    </xf>
    <xf numFmtId="0" fontId="0" fillId="0" borderId="14" xfId="41" applyFont="1" applyBorder="1" applyAlignment="1">
      <alignment horizontal="left"/>
      <protection/>
    </xf>
    <xf numFmtId="0" fontId="0" fillId="0" borderId="0" xfId="41" applyFont="1" applyBorder="1">
      <alignment/>
      <protection/>
    </xf>
    <xf numFmtId="0" fontId="0" fillId="0" borderId="0" xfId="41" applyFont="1" applyAlignment="1">
      <alignment horizontal="left"/>
      <protection/>
    </xf>
    <xf numFmtId="0" fontId="0" fillId="0" borderId="0" xfId="41" applyFont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博会评估" xfId="40"/>
    <cellStyle name="常规_评估明细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18;&#27833;&#20844;&#21496;\0504&#32418;&#23433;&#31918;&#27833;&#35780;&#20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休息"/>
      <sheetName val="您好"/>
      <sheetName val="参数"/>
      <sheetName val="目录"/>
      <sheetName val="汇总"/>
      <sheetName val="分类汇总1"/>
      <sheetName val="分类汇总2"/>
      <sheetName val="流动资产汇总"/>
      <sheetName val="现金"/>
      <sheetName val="银行存款"/>
      <sheetName val="其他货币资金"/>
      <sheetName val="短期投资汇总"/>
      <sheetName val="短期投资-股票"/>
      <sheetName val="短期投资-债券"/>
      <sheetName val="应收票据"/>
      <sheetName val="应收股利"/>
      <sheetName val="应收利息"/>
      <sheetName val="应收帐款"/>
      <sheetName val="其他应收款"/>
      <sheetName val="预付帐款"/>
      <sheetName val="应收补贴款"/>
      <sheetName val="存货汇总"/>
      <sheetName val="存货-原材料"/>
      <sheetName val="存货-材料采购"/>
      <sheetName val="存货-在库低值易耗品"/>
      <sheetName val="存货-包装物"/>
      <sheetName val="存货-委托加工材料"/>
      <sheetName val="存货-产成品"/>
      <sheetName val="存货-在产品"/>
      <sheetName val="存货-分期收款发出商品"/>
      <sheetName val="存货-在用低值易耗品"/>
      <sheetName val="存货-委托代销商品"/>
      <sheetName val="存货-受托代销商品"/>
      <sheetName val="待摊费用"/>
      <sheetName val="待处理流动资产净损失"/>
      <sheetName val="一年内到期的长期投资"/>
      <sheetName val="其他流动资产"/>
      <sheetName val="长期投资汇总"/>
      <sheetName val="长期投资-股票"/>
      <sheetName val="长期投资-债券"/>
      <sheetName val="其他长期投资"/>
      <sheetName val="固定资产汇总"/>
      <sheetName val="固定资产-建筑物"/>
      <sheetName val="固定资产-构筑物"/>
      <sheetName val="固定资产-管沟"/>
      <sheetName val="固定资产-机器设备"/>
      <sheetName val="固定资产-车辆"/>
      <sheetName val="固定资产-电子设备"/>
      <sheetName val="工程物资"/>
      <sheetName val="在建工程-土建"/>
      <sheetName val="在建工程-设备"/>
      <sheetName val="固定资产清理"/>
      <sheetName val="待处理固定资产净损失"/>
      <sheetName val="无形资产-土地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其他应付款"/>
      <sheetName val="应付工资"/>
      <sheetName val="应付福利费"/>
      <sheetName val="应交税金"/>
      <sheetName val="应付利润"/>
      <sheetName val="其他应交款"/>
      <sheetName val="预提费用"/>
      <sheetName val="预计负债"/>
      <sheetName val="一年内到期的长期负债"/>
      <sheetName val="其他流动负债"/>
      <sheetName val="长期负债汇总"/>
      <sheetName val="应付债券"/>
      <sheetName val="长期借款"/>
      <sheetName val="长期应付款"/>
      <sheetName val="专项应付款"/>
      <sheetName val="其他长期负债"/>
      <sheetName val="递延税款贷项"/>
      <sheetName val="各项准备"/>
      <sheetName val="评估分析"/>
      <sheetName val="使用说明"/>
      <sheetName val="正式版信息"/>
      <sheetName val="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24.375" style="13" customWidth="1"/>
    <col min="2" max="2" width="9.75390625" style="13" customWidth="1"/>
    <col min="3" max="3" width="15.75390625" style="13" customWidth="1"/>
    <col min="4" max="4" width="18.50390625" style="13" customWidth="1"/>
    <col min="5" max="6" width="15.75390625" style="13" customWidth="1"/>
    <col min="7" max="7" width="18.00390625" style="13" customWidth="1"/>
    <col min="8" max="252" width="9.00390625" style="13" customWidth="1"/>
  </cols>
  <sheetData>
    <row r="1" spans="1:7" ht="24" customHeight="1">
      <c r="A1" s="48" t="s">
        <v>0</v>
      </c>
      <c r="B1" s="48"/>
      <c r="C1" s="48"/>
      <c r="D1" s="48"/>
      <c r="E1" s="48"/>
      <c r="F1" s="48"/>
      <c r="G1" s="48"/>
    </row>
    <row r="2" spans="1:7" ht="21" customHeight="1">
      <c r="A2" s="49" t="s">
        <v>238</v>
      </c>
      <c r="B2" s="49"/>
      <c r="C2" s="49"/>
      <c r="D2" s="49"/>
      <c r="E2" s="49"/>
      <c r="F2" s="49"/>
      <c r="G2" s="49"/>
    </row>
    <row r="3" spans="1:7" ht="17.25" customHeight="1">
      <c r="A3" s="50" t="s">
        <v>42</v>
      </c>
      <c r="B3" s="50"/>
      <c r="C3" s="50"/>
      <c r="D3" s="50"/>
      <c r="E3" s="14"/>
      <c r="G3" s="15" t="s">
        <v>1</v>
      </c>
    </row>
    <row r="4" spans="1:7" ht="24.75" customHeight="1">
      <c r="A4" s="51" t="s">
        <v>2</v>
      </c>
      <c r="B4" s="51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</row>
    <row r="5" spans="1:7" ht="24.75" customHeight="1">
      <c r="A5" s="51"/>
      <c r="B5" s="51"/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</row>
    <row r="6" spans="1:7" s="12" customFormat="1" ht="24.75" customHeight="1">
      <c r="A6" s="18" t="s">
        <v>13</v>
      </c>
      <c r="B6" s="19">
        <v>1</v>
      </c>
      <c r="C6" s="20"/>
      <c r="D6" s="21"/>
      <c r="E6" s="22"/>
      <c r="F6" s="20"/>
      <c r="G6" s="20"/>
    </row>
    <row r="7" spans="1:7" s="12" customFormat="1" ht="24.75" customHeight="1">
      <c r="A7" s="18" t="s">
        <v>14</v>
      </c>
      <c r="B7" s="19">
        <v>2</v>
      </c>
      <c r="C7" s="20"/>
      <c r="D7" s="23"/>
      <c r="E7" s="24">
        <f>E9+E10+E11+E12</f>
        <v>314766.65</v>
      </c>
      <c r="F7" s="20"/>
      <c r="G7" s="20"/>
    </row>
    <row r="8" spans="1:7" s="12" customFormat="1" ht="24.75" customHeight="1">
      <c r="A8" s="19" t="s">
        <v>15</v>
      </c>
      <c r="B8" s="19">
        <v>3</v>
      </c>
      <c r="C8" s="20"/>
      <c r="D8" s="23"/>
      <c r="E8" s="24"/>
      <c r="F8" s="20"/>
      <c r="G8" s="20"/>
    </row>
    <row r="9" spans="1:7" s="12" customFormat="1" ht="24.75" customHeight="1">
      <c r="A9" s="25" t="s">
        <v>16</v>
      </c>
      <c r="B9" s="19">
        <v>4</v>
      </c>
      <c r="C9" s="20"/>
      <c r="D9" s="23"/>
      <c r="E9" s="24"/>
      <c r="F9" s="20"/>
      <c r="G9" s="20"/>
    </row>
    <row r="10" spans="1:7" s="12" customFormat="1" ht="24.75" customHeight="1">
      <c r="A10" s="25" t="s">
        <v>17</v>
      </c>
      <c r="B10" s="19">
        <v>5</v>
      </c>
      <c r="C10" s="20"/>
      <c r="D10" s="23"/>
      <c r="E10" s="24"/>
      <c r="F10" s="20"/>
      <c r="G10" s="20"/>
    </row>
    <row r="11" spans="1:7" s="12" customFormat="1" ht="24.75" customHeight="1">
      <c r="A11" s="25" t="s">
        <v>18</v>
      </c>
      <c r="B11" s="19">
        <v>6</v>
      </c>
      <c r="C11" s="20"/>
      <c r="D11" s="23"/>
      <c r="E11" s="24">
        <f>'1.设备'!K79</f>
        <v>314766.65</v>
      </c>
      <c r="F11" s="20"/>
      <c r="G11" s="20"/>
    </row>
    <row r="12" spans="1:7" s="12" customFormat="1" ht="24.75" customHeight="1">
      <c r="A12" s="25" t="s">
        <v>19</v>
      </c>
      <c r="B12" s="19">
        <v>7</v>
      </c>
      <c r="C12" s="20" t="s">
        <v>20</v>
      </c>
      <c r="D12" s="23"/>
      <c r="E12" s="24"/>
      <c r="F12" s="20"/>
      <c r="G12" s="20"/>
    </row>
    <row r="13" spans="1:7" s="12" customFormat="1" ht="24.75" customHeight="1">
      <c r="A13" s="18" t="s">
        <v>21</v>
      </c>
      <c r="B13" s="19">
        <v>8</v>
      </c>
      <c r="C13" s="20"/>
      <c r="D13" s="23"/>
      <c r="E13" s="24"/>
      <c r="F13" s="20"/>
      <c r="G13" s="20"/>
    </row>
    <row r="14" spans="1:7" s="12" customFormat="1" ht="24.75" customHeight="1">
      <c r="A14" s="18" t="s">
        <v>22</v>
      </c>
      <c r="B14" s="19">
        <v>9</v>
      </c>
      <c r="C14" s="20"/>
      <c r="D14" s="23"/>
      <c r="E14" s="24"/>
      <c r="F14" s="20"/>
      <c r="G14" s="20"/>
    </row>
    <row r="15" spans="1:7" s="12" customFormat="1" ht="24.75" customHeight="1">
      <c r="A15" s="19" t="s">
        <v>23</v>
      </c>
      <c r="B15" s="19">
        <v>10</v>
      </c>
      <c r="C15" s="20"/>
      <c r="D15" s="23"/>
      <c r="E15" s="24"/>
      <c r="F15" s="20"/>
      <c r="G15" s="20"/>
    </row>
    <row r="16" spans="1:7" s="12" customFormat="1" ht="24.75" customHeight="1">
      <c r="A16" s="19" t="s">
        <v>24</v>
      </c>
      <c r="B16" s="19">
        <v>11</v>
      </c>
      <c r="C16" s="20"/>
      <c r="D16" s="23"/>
      <c r="E16" s="24"/>
      <c r="F16" s="20"/>
      <c r="G16" s="20"/>
    </row>
    <row r="17" spans="1:7" s="12" customFormat="1" ht="24.75" customHeight="1">
      <c r="A17" s="18" t="s">
        <v>25</v>
      </c>
      <c r="B17" s="19">
        <v>12</v>
      </c>
      <c r="C17" s="20"/>
      <c r="D17" s="23"/>
      <c r="E17" s="24"/>
      <c r="F17" s="20"/>
      <c r="G17" s="20"/>
    </row>
    <row r="18" spans="1:7" s="12" customFormat="1" ht="24.75" customHeight="1">
      <c r="A18" s="26" t="s">
        <v>26</v>
      </c>
      <c r="B18" s="19">
        <v>13</v>
      </c>
      <c r="C18" s="20"/>
      <c r="D18" s="27"/>
      <c r="E18" s="28">
        <f>E7+E14</f>
        <v>314766.65</v>
      </c>
      <c r="F18" s="20"/>
      <c r="G18" s="20"/>
    </row>
    <row r="19" spans="1:7" ht="21" customHeight="1">
      <c r="A19" s="68" t="s">
        <v>239</v>
      </c>
      <c r="B19" s="68"/>
      <c r="C19" s="68"/>
      <c r="D19" s="69"/>
      <c r="E19" s="70" t="s">
        <v>27</v>
      </c>
      <c r="F19" s="70"/>
      <c r="G19" s="70"/>
    </row>
    <row r="20" spans="1:7" ht="19.5" customHeight="1">
      <c r="A20" s="71" t="s">
        <v>28</v>
      </c>
      <c r="B20" s="71"/>
      <c r="C20" s="71"/>
      <c r="D20" s="71"/>
      <c r="E20" s="70" t="s">
        <v>27</v>
      </c>
      <c r="F20" s="70"/>
      <c r="G20" s="70"/>
    </row>
  </sheetData>
  <sheetProtection/>
  <mergeCells count="7">
    <mergeCell ref="A1:G1"/>
    <mergeCell ref="A2:G2"/>
    <mergeCell ref="A3:D3"/>
    <mergeCell ref="E20:G20"/>
    <mergeCell ref="A4:B5"/>
    <mergeCell ref="A19:C19"/>
    <mergeCell ref="E19:G19"/>
  </mergeCells>
  <printOptions horizontalCentered="1" verticalCentered="1"/>
  <pageMargins left="0.7479166666666667" right="0.7479166666666667" top="0.9840277777777777" bottom="0.9840277777777777" header="0.5111111111111111" footer="0.5111111111111111"/>
  <pageSetup blackAndWhite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view="pageBreakPreview" zoomScaleSheetLayoutView="100" zoomScalePageLayoutView="0" workbookViewId="0" topLeftCell="A16">
      <selection activeCell="L12" sqref="L12"/>
    </sheetView>
  </sheetViews>
  <sheetFormatPr defaultColWidth="9.00390625" defaultRowHeight="14.25"/>
  <cols>
    <col min="1" max="1" width="4.375" style="0" customWidth="1"/>
    <col min="2" max="2" width="9.125" style="0" customWidth="1"/>
    <col min="3" max="3" width="11.125" style="0" customWidth="1"/>
    <col min="4" max="4" width="16.00390625" style="0" customWidth="1"/>
    <col min="5" max="5" width="11.00390625" style="0" customWidth="1"/>
    <col min="6" max="6" width="4.25390625" style="0" customWidth="1"/>
    <col min="7" max="7" width="5.125" style="0" customWidth="1"/>
    <col min="8" max="8" width="10.25390625" style="0" customWidth="1"/>
    <col min="9" max="9" width="13.75390625" style="0" customWidth="1"/>
    <col min="10" max="10" width="7.50390625" style="0" customWidth="1"/>
    <col min="11" max="11" width="12.25390625" style="0" customWidth="1"/>
    <col min="12" max="12" width="13.25390625" style="0" customWidth="1"/>
  </cols>
  <sheetData>
    <row r="1" spans="1:12" ht="15.75" customHeight="1">
      <c r="A1" s="57" t="str">
        <f>"固定资产━机器设备清查评估"&amp;'[1]参数'!AD10</f>
        <v>固定资产━机器设备清查评估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>
      <c r="A2" s="58" t="s">
        <v>237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 customHeight="1">
      <c r="A3" s="59" t="s">
        <v>42</v>
      </c>
      <c r="B3" s="60"/>
      <c r="C3" s="60"/>
      <c r="D3" s="60"/>
      <c r="E3" s="60"/>
      <c r="F3" s="60"/>
      <c r="G3" s="1"/>
      <c r="H3" s="1"/>
      <c r="I3" s="1"/>
      <c r="J3" s="1"/>
      <c r="K3" s="1"/>
      <c r="L3" s="1"/>
    </row>
    <row r="4" spans="1:12" ht="15" customHeight="1">
      <c r="A4" s="61" t="s">
        <v>29</v>
      </c>
      <c r="B4" s="61" t="s">
        <v>30</v>
      </c>
      <c r="C4" s="67" t="s">
        <v>44</v>
      </c>
      <c r="D4" s="61" t="s">
        <v>31</v>
      </c>
      <c r="E4" s="63" t="s">
        <v>32</v>
      </c>
      <c r="F4" s="55" t="s">
        <v>33</v>
      </c>
      <c r="G4" s="55" t="s">
        <v>34</v>
      </c>
      <c r="H4" s="56" t="s">
        <v>52</v>
      </c>
      <c r="I4" s="61" t="s">
        <v>5</v>
      </c>
      <c r="J4" s="62"/>
      <c r="K4" s="62"/>
      <c r="L4" s="55" t="s">
        <v>35</v>
      </c>
    </row>
    <row r="5" spans="1:12" ht="15" customHeight="1">
      <c r="A5" s="62"/>
      <c r="B5" s="61"/>
      <c r="C5" s="62"/>
      <c r="D5" s="62"/>
      <c r="E5" s="64"/>
      <c r="F5" s="56"/>
      <c r="G5" s="56"/>
      <c r="H5" s="56"/>
      <c r="I5" s="2" t="s">
        <v>36</v>
      </c>
      <c r="J5" s="6" t="s">
        <v>37</v>
      </c>
      <c r="K5" s="2" t="s">
        <v>38</v>
      </c>
      <c r="L5" s="56"/>
    </row>
    <row r="6" spans="1:12" ht="18" customHeight="1">
      <c r="A6" s="3">
        <v>1</v>
      </c>
      <c r="B6" s="52" t="s">
        <v>43</v>
      </c>
      <c r="C6" s="30" t="s">
        <v>45</v>
      </c>
      <c r="D6" s="30" t="s">
        <v>48</v>
      </c>
      <c r="E6" s="32" t="s">
        <v>51</v>
      </c>
      <c r="F6" s="4">
        <v>1</v>
      </c>
      <c r="G6" s="4" t="s">
        <v>39</v>
      </c>
      <c r="H6" s="40">
        <v>1987.06</v>
      </c>
      <c r="I6" s="33">
        <f>12500*1.05</f>
        <v>13125</v>
      </c>
      <c r="J6" s="36">
        <v>0.05</v>
      </c>
      <c r="K6" s="37">
        <f>I6*J6</f>
        <v>656.25</v>
      </c>
      <c r="L6" s="5"/>
    </row>
    <row r="7" spans="1:12" ht="18" customHeight="1">
      <c r="A7" s="3">
        <v>2</v>
      </c>
      <c r="B7" s="53"/>
      <c r="C7" s="30" t="s">
        <v>46</v>
      </c>
      <c r="D7" s="30" t="s">
        <v>48</v>
      </c>
      <c r="E7" s="32" t="s">
        <v>51</v>
      </c>
      <c r="F7" s="4">
        <v>1</v>
      </c>
      <c r="G7" s="4" t="s">
        <v>39</v>
      </c>
      <c r="H7" s="40">
        <v>1991.05</v>
      </c>
      <c r="I7" s="33">
        <f>12500*1.05</f>
        <v>13125</v>
      </c>
      <c r="J7" s="36">
        <v>0.05</v>
      </c>
      <c r="K7" s="37">
        <f aca="true" t="shared" si="0" ref="K7:K44">I7*J7</f>
        <v>656.25</v>
      </c>
      <c r="L7" s="5"/>
    </row>
    <row r="8" spans="1:12" ht="18" customHeight="1">
      <c r="A8" s="3">
        <v>3</v>
      </c>
      <c r="B8" s="54"/>
      <c r="C8" s="30" t="s">
        <v>47</v>
      </c>
      <c r="D8" s="30" t="s">
        <v>49</v>
      </c>
      <c r="E8" s="32" t="s">
        <v>50</v>
      </c>
      <c r="F8" s="4">
        <v>1</v>
      </c>
      <c r="G8" s="4" t="s">
        <v>39</v>
      </c>
      <c r="H8" s="40">
        <v>1997.05</v>
      </c>
      <c r="I8" s="33">
        <f>19380*1.05</f>
        <v>20349</v>
      </c>
      <c r="J8" s="36">
        <v>0.05</v>
      </c>
      <c r="K8" s="37">
        <f t="shared" si="0"/>
        <v>1017.45</v>
      </c>
      <c r="L8" s="5"/>
    </row>
    <row r="9" spans="1:12" ht="18" customHeight="1">
      <c r="A9" s="3">
        <v>4</v>
      </c>
      <c r="B9" s="52" t="s">
        <v>53</v>
      </c>
      <c r="C9" s="30" t="s">
        <v>54</v>
      </c>
      <c r="D9" s="30" t="s">
        <v>68</v>
      </c>
      <c r="E9" s="32" t="s">
        <v>77</v>
      </c>
      <c r="F9" s="4">
        <v>1</v>
      </c>
      <c r="G9" s="4" t="s">
        <v>39</v>
      </c>
      <c r="H9" s="40">
        <v>1993.12</v>
      </c>
      <c r="I9" s="35">
        <f>50000*1.05</f>
        <v>52500</v>
      </c>
      <c r="J9" s="36">
        <v>0.05</v>
      </c>
      <c r="K9" s="37">
        <f t="shared" si="0"/>
        <v>2625</v>
      </c>
      <c r="L9" s="5"/>
    </row>
    <row r="10" spans="1:12" ht="18" customHeight="1">
      <c r="A10" s="3">
        <v>5</v>
      </c>
      <c r="B10" s="53"/>
      <c r="C10" s="30" t="s">
        <v>55</v>
      </c>
      <c r="D10" s="30" t="s">
        <v>68</v>
      </c>
      <c r="E10" s="32" t="s">
        <v>77</v>
      </c>
      <c r="F10" s="4">
        <v>1</v>
      </c>
      <c r="G10" s="4" t="s">
        <v>39</v>
      </c>
      <c r="H10" s="40">
        <v>1993.12</v>
      </c>
      <c r="I10" s="35">
        <f>50000*1.05</f>
        <v>52500</v>
      </c>
      <c r="J10" s="36">
        <v>0.05</v>
      </c>
      <c r="K10" s="37">
        <f t="shared" si="0"/>
        <v>2625</v>
      </c>
      <c r="L10" s="5"/>
    </row>
    <row r="11" spans="1:12" ht="18" customHeight="1">
      <c r="A11" s="3">
        <v>6</v>
      </c>
      <c r="B11" s="53"/>
      <c r="C11" s="30" t="s">
        <v>56</v>
      </c>
      <c r="D11" s="30" t="s">
        <v>69</v>
      </c>
      <c r="E11" s="32" t="s">
        <v>51</v>
      </c>
      <c r="F11" s="4">
        <v>2</v>
      </c>
      <c r="G11" s="4" t="s">
        <v>39</v>
      </c>
      <c r="H11" s="40">
        <v>2001.01</v>
      </c>
      <c r="I11" s="35">
        <f>256000*1.05</f>
        <v>268800</v>
      </c>
      <c r="J11" s="36">
        <v>0.05</v>
      </c>
      <c r="K11" s="37">
        <f t="shared" si="0"/>
        <v>13440</v>
      </c>
      <c r="L11" s="5"/>
    </row>
    <row r="12" spans="1:12" ht="18" customHeight="1">
      <c r="A12" s="3">
        <v>7</v>
      </c>
      <c r="B12" s="53"/>
      <c r="C12" s="30" t="s">
        <v>57</v>
      </c>
      <c r="D12" s="30" t="s">
        <v>70</v>
      </c>
      <c r="E12" s="41" t="s">
        <v>221</v>
      </c>
      <c r="F12" s="4">
        <v>1</v>
      </c>
      <c r="G12" s="4" t="s">
        <v>39</v>
      </c>
      <c r="H12" s="40">
        <v>2001.01</v>
      </c>
      <c r="I12" s="35">
        <f>52000*1.05</f>
        <v>54600</v>
      </c>
      <c r="J12" s="36">
        <v>0.05</v>
      </c>
      <c r="K12" s="37">
        <f t="shared" si="0"/>
        <v>2730</v>
      </c>
      <c r="L12" s="5"/>
    </row>
    <row r="13" spans="1:12" ht="18" customHeight="1">
      <c r="A13" s="3">
        <v>8</v>
      </c>
      <c r="B13" s="53"/>
      <c r="C13" s="30" t="s">
        <v>58</v>
      </c>
      <c r="D13" s="30" t="s">
        <v>71</v>
      </c>
      <c r="E13" s="32" t="s">
        <v>78</v>
      </c>
      <c r="F13" s="4">
        <v>1</v>
      </c>
      <c r="G13" s="4" t="s">
        <v>39</v>
      </c>
      <c r="H13" s="40">
        <v>1995.07</v>
      </c>
      <c r="I13" s="35">
        <f>50000*1.05</f>
        <v>52500</v>
      </c>
      <c r="J13" s="36">
        <v>0.05</v>
      </c>
      <c r="K13" s="37">
        <f t="shared" si="0"/>
        <v>2625</v>
      </c>
      <c r="L13" s="5"/>
    </row>
    <row r="14" spans="1:12" ht="18" customHeight="1">
      <c r="A14" s="3">
        <v>9</v>
      </c>
      <c r="B14" s="53"/>
      <c r="C14" s="30" t="s">
        <v>59</v>
      </c>
      <c r="D14" s="30" t="s">
        <v>71</v>
      </c>
      <c r="E14" s="32" t="s">
        <v>78</v>
      </c>
      <c r="F14" s="4">
        <v>1</v>
      </c>
      <c r="G14" s="4" t="s">
        <v>39</v>
      </c>
      <c r="H14" s="40">
        <v>1995.07</v>
      </c>
      <c r="I14" s="35">
        <f>50000*1.05</f>
        <v>52500</v>
      </c>
      <c r="J14" s="36">
        <v>0.05</v>
      </c>
      <c r="K14" s="37">
        <f t="shared" si="0"/>
        <v>2625</v>
      </c>
      <c r="L14" s="5"/>
    </row>
    <row r="15" spans="1:12" ht="18" customHeight="1">
      <c r="A15" s="3">
        <v>10</v>
      </c>
      <c r="B15" s="53"/>
      <c r="C15" s="30" t="s">
        <v>60</v>
      </c>
      <c r="D15" s="30" t="s">
        <v>71</v>
      </c>
      <c r="E15" s="32" t="s">
        <v>78</v>
      </c>
      <c r="F15" s="4">
        <v>1</v>
      </c>
      <c r="G15" s="4" t="s">
        <v>39</v>
      </c>
      <c r="H15" s="40">
        <v>1995.07</v>
      </c>
      <c r="I15" s="35">
        <f>50000*1.05</f>
        <v>52500</v>
      </c>
      <c r="J15" s="36">
        <v>0.05</v>
      </c>
      <c r="K15" s="37">
        <f t="shared" si="0"/>
        <v>2625</v>
      </c>
      <c r="L15" s="5"/>
    </row>
    <row r="16" spans="1:12" ht="18" customHeight="1">
      <c r="A16" s="3">
        <v>11</v>
      </c>
      <c r="B16" s="53"/>
      <c r="C16" s="30" t="s">
        <v>61</v>
      </c>
      <c r="D16" s="30" t="s">
        <v>71</v>
      </c>
      <c r="E16" s="32" t="s">
        <v>78</v>
      </c>
      <c r="F16" s="4">
        <v>3</v>
      </c>
      <c r="G16" s="4" t="s">
        <v>39</v>
      </c>
      <c r="H16" s="40">
        <v>1995.07</v>
      </c>
      <c r="I16" s="35">
        <f>50000*1.05</f>
        <v>52500</v>
      </c>
      <c r="J16" s="36">
        <v>0.05</v>
      </c>
      <c r="K16" s="37">
        <f t="shared" si="0"/>
        <v>2625</v>
      </c>
      <c r="L16" s="5"/>
    </row>
    <row r="17" spans="1:12" ht="18" customHeight="1">
      <c r="A17" s="3">
        <v>12</v>
      </c>
      <c r="B17" s="53"/>
      <c r="C17" s="30" t="s">
        <v>62</v>
      </c>
      <c r="D17" s="30" t="s">
        <v>72</v>
      </c>
      <c r="E17" s="32" t="s">
        <v>51</v>
      </c>
      <c r="F17" s="4">
        <v>3</v>
      </c>
      <c r="G17" s="4" t="s">
        <v>39</v>
      </c>
      <c r="H17" s="40">
        <v>1993.08</v>
      </c>
      <c r="I17" s="35">
        <v>2000</v>
      </c>
      <c r="J17" s="36">
        <v>0.05</v>
      </c>
      <c r="K17" s="37">
        <f t="shared" si="0"/>
        <v>100</v>
      </c>
      <c r="L17" s="5"/>
    </row>
    <row r="18" spans="1:12" ht="18" customHeight="1">
      <c r="A18" s="3">
        <v>13</v>
      </c>
      <c r="B18" s="53"/>
      <c r="C18" s="30" t="s">
        <v>63</v>
      </c>
      <c r="D18" s="30" t="s">
        <v>73</v>
      </c>
      <c r="E18" s="41" t="s">
        <v>222</v>
      </c>
      <c r="F18" s="4">
        <v>2</v>
      </c>
      <c r="G18" s="4" t="s">
        <v>39</v>
      </c>
      <c r="H18" s="40">
        <v>1995.07</v>
      </c>
      <c r="I18" s="35">
        <v>3600</v>
      </c>
      <c r="J18" s="36">
        <v>0.05</v>
      </c>
      <c r="K18" s="37">
        <f t="shared" si="0"/>
        <v>180</v>
      </c>
      <c r="L18" s="5"/>
    </row>
    <row r="19" spans="1:12" ht="18" customHeight="1">
      <c r="A19" s="3">
        <v>14</v>
      </c>
      <c r="B19" s="53"/>
      <c r="C19" s="30" t="s">
        <v>64</v>
      </c>
      <c r="D19" s="30" t="s">
        <v>74</v>
      </c>
      <c r="E19" s="32" t="s">
        <v>79</v>
      </c>
      <c r="F19" s="4">
        <v>1</v>
      </c>
      <c r="G19" s="4" t="s">
        <v>39</v>
      </c>
      <c r="H19" s="40">
        <v>1995.07</v>
      </c>
      <c r="I19" s="35">
        <f>33250*1.05</f>
        <v>34912.5</v>
      </c>
      <c r="J19" s="36">
        <v>0.05</v>
      </c>
      <c r="K19" s="37">
        <f t="shared" si="0"/>
        <v>1745.625</v>
      </c>
      <c r="L19" s="5"/>
    </row>
    <row r="20" spans="1:12" ht="18" customHeight="1">
      <c r="A20" s="3">
        <v>15</v>
      </c>
      <c r="B20" s="53"/>
      <c r="C20" s="30" t="s">
        <v>65</v>
      </c>
      <c r="D20" s="30" t="s">
        <v>75</v>
      </c>
      <c r="E20" s="32" t="s">
        <v>51</v>
      </c>
      <c r="F20" s="4">
        <v>2</v>
      </c>
      <c r="G20" s="4" t="s">
        <v>39</v>
      </c>
      <c r="H20" s="40">
        <v>1995.07</v>
      </c>
      <c r="I20" s="35">
        <v>3000</v>
      </c>
      <c r="J20" s="36">
        <v>0.05</v>
      </c>
      <c r="K20" s="37">
        <f t="shared" si="0"/>
        <v>150</v>
      </c>
      <c r="L20" s="5"/>
    </row>
    <row r="21" spans="1:12" ht="18" customHeight="1">
      <c r="A21" s="3">
        <v>16</v>
      </c>
      <c r="B21" s="53"/>
      <c r="C21" s="30" t="s">
        <v>66</v>
      </c>
      <c r="D21" s="30" t="s">
        <v>76</v>
      </c>
      <c r="E21" s="32" t="s">
        <v>80</v>
      </c>
      <c r="F21" s="4">
        <v>2</v>
      </c>
      <c r="G21" s="4" t="s">
        <v>39</v>
      </c>
      <c r="H21" s="40">
        <v>1994.08</v>
      </c>
      <c r="I21" s="35">
        <v>400</v>
      </c>
      <c r="J21" s="36">
        <v>0.05</v>
      </c>
      <c r="K21" s="37">
        <f t="shared" si="0"/>
        <v>20</v>
      </c>
      <c r="L21" s="5"/>
    </row>
    <row r="22" spans="1:12" ht="18" customHeight="1">
      <c r="A22" s="3">
        <v>17</v>
      </c>
      <c r="B22" s="54"/>
      <c r="C22" s="30" t="s">
        <v>67</v>
      </c>
      <c r="D22" s="30" t="s">
        <v>40</v>
      </c>
      <c r="E22" s="32" t="s">
        <v>81</v>
      </c>
      <c r="F22" s="4">
        <v>3</v>
      </c>
      <c r="G22" s="4" t="s">
        <v>39</v>
      </c>
      <c r="H22" s="40">
        <v>1993.08</v>
      </c>
      <c r="I22" s="35">
        <v>4000</v>
      </c>
      <c r="J22" s="36">
        <v>0.05</v>
      </c>
      <c r="K22" s="37">
        <f t="shared" si="0"/>
        <v>200</v>
      </c>
      <c r="L22" s="5"/>
    </row>
    <row r="23" spans="1:12" ht="18" customHeight="1">
      <c r="A23" s="3">
        <v>18</v>
      </c>
      <c r="B23" s="29" t="s">
        <v>82</v>
      </c>
      <c r="C23" s="30" t="s">
        <v>83</v>
      </c>
      <c r="D23" s="30" t="s">
        <v>84</v>
      </c>
      <c r="E23" s="39" t="s">
        <v>85</v>
      </c>
      <c r="F23" s="4">
        <v>1</v>
      </c>
      <c r="G23" s="4" t="s">
        <v>39</v>
      </c>
      <c r="H23" s="40">
        <v>1999.12</v>
      </c>
      <c r="I23" s="33">
        <f>44000*1.05</f>
        <v>46200</v>
      </c>
      <c r="J23" s="36">
        <v>0.05</v>
      </c>
      <c r="K23" s="37">
        <f t="shared" si="0"/>
        <v>2310</v>
      </c>
      <c r="L23" s="5"/>
    </row>
    <row r="24" spans="1:12" ht="18" customHeight="1">
      <c r="A24" s="3">
        <v>19</v>
      </c>
      <c r="B24" s="52" t="s">
        <v>86</v>
      </c>
      <c r="C24" s="30" t="s">
        <v>87</v>
      </c>
      <c r="D24" s="30" t="s">
        <v>92</v>
      </c>
      <c r="E24" s="32">
        <v>600</v>
      </c>
      <c r="F24" s="4">
        <v>1</v>
      </c>
      <c r="G24" s="4" t="s">
        <v>39</v>
      </c>
      <c r="H24" s="40">
        <v>1997.05</v>
      </c>
      <c r="I24" s="35">
        <f>163000*1.05</f>
        <v>171150</v>
      </c>
      <c r="J24" s="36">
        <v>0.05</v>
      </c>
      <c r="K24" s="37">
        <f t="shared" si="0"/>
        <v>8557.5</v>
      </c>
      <c r="L24" s="5"/>
    </row>
    <row r="25" spans="1:12" ht="18" customHeight="1">
      <c r="A25" s="3">
        <v>20</v>
      </c>
      <c r="B25" s="53"/>
      <c r="C25" s="30" t="s">
        <v>88</v>
      </c>
      <c r="D25" s="30" t="s">
        <v>93</v>
      </c>
      <c r="E25" s="32" t="s">
        <v>51</v>
      </c>
      <c r="F25" s="4">
        <v>1</v>
      </c>
      <c r="G25" s="4" t="s">
        <v>39</v>
      </c>
      <c r="H25" s="32">
        <v>1997.03</v>
      </c>
      <c r="I25" s="35">
        <f>30000*1.05</f>
        <v>31500</v>
      </c>
      <c r="J25" s="36">
        <v>0.05</v>
      </c>
      <c r="K25" s="37">
        <f t="shared" si="0"/>
        <v>1575</v>
      </c>
      <c r="L25" s="5"/>
    </row>
    <row r="26" spans="1:12" ht="18" customHeight="1">
      <c r="A26" s="3">
        <v>21</v>
      </c>
      <c r="B26" s="53"/>
      <c r="C26" s="30" t="s">
        <v>89</v>
      </c>
      <c r="D26" s="30" t="s">
        <v>40</v>
      </c>
      <c r="E26" s="32" t="s">
        <v>51</v>
      </c>
      <c r="F26" s="4">
        <v>1</v>
      </c>
      <c r="G26" s="4" t="s">
        <v>39</v>
      </c>
      <c r="H26" s="32">
        <v>1997.03</v>
      </c>
      <c r="I26" s="33">
        <v>4000</v>
      </c>
      <c r="J26" s="36">
        <v>0.05</v>
      </c>
      <c r="K26" s="37">
        <f t="shared" si="0"/>
        <v>200</v>
      </c>
      <c r="L26" s="5"/>
    </row>
    <row r="27" spans="1:12" ht="18" customHeight="1">
      <c r="A27" s="3">
        <v>22</v>
      </c>
      <c r="B27" s="53"/>
      <c r="C27" s="30" t="s">
        <v>90</v>
      </c>
      <c r="D27" s="30" t="s">
        <v>94</v>
      </c>
      <c r="E27" s="32" t="s">
        <v>51</v>
      </c>
      <c r="F27" s="4">
        <v>1</v>
      </c>
      <c r="G27" s="4" t="s">
        <v>39</v>
      </c>
      <c r="H27" s="32">
        <v>1997.03</v>
      </c>
      <c r="I27" s="33">
        <v>500</v>
      </c>
      <c r="J27" s="36">
        <v>0.05</v>
      </c>
      <c r="K27" s="37">
        <f t="shared" si="0"/>
        <v>25</v>
      </c>
      <c r="L27" s="5"/>
    </row>
    <row r="28" spans="1:12" ht="18" customHeight="1">
      <c r="A28" s="3">
        <v>23</v>
      </c>
      <c r="B28" s="54"/>
      <c r="C28" s="30" t="s">
        <v>91</v>
      </c>
      <c r="D28" s="30" t="s">
        <v>95</v>
      </c>
      <c r="E28" s="32" t="s">
        <v>96</v>
      </c>
      <c r="F28" s="4">
        <v>2</v>
      </c>
      <c r="G28" s="4" t="s">
        <v>39</v>
      </c>
      <c r="H28" s="32">
        <v>1997.03</v>
      </c>
      <c r="I28" s="33">
        <v>6400</v>
      </c>
      <c r="J28" s="36">
        <v>0.05</v>
      </c>
      <c r="K28" s="37">
        <f t="shared" si="0"/>
        <v>320</v>
      </c>
      <c r="L28" s="5"/>
    </row>
    <row r="29" spans="1:12" ht="18" customHeight="1">
      <c r="A29" s="3">
        <v>24</v>
      </c>
      <c r="B29" s="52" t="s">
        <v>97</v>
      </c>
      <c r="C29" s="30" t="s">
        <v>98</v>
      </c>
      <c r="D29" s="30" t="s">
        <v>100</v>
      </c>
      <c r="E29" s="32" t="s">
        <v>101</v>
      </c>
      <c r="F29" s="4">
        <v>1</v>
      </c>
      <c r="G29" s="4" t="s">
        <v>39</v>
      </c>
      <c r="H29" s="32">
        <v>1997.03</v>
      </c>
      <c r="I29" s="35">
        <f>164000*1.05</f>
        <v>172200</v>
      </c>
      <c r="J29" s="36">
        <v>0.05</v>
      </c>
      <c r="K29" s="37">
        <f t="shared" si="0"/>
        <v>8610</v>
      </c>
      <c r="L29" s="5"/>
    </row>
    <row r="30" spans="1:12" ht="18" customHeight="1">
      <c r="A30" s="3">
        <v>25</v>
      </c>
      <c r="B30" s="54"/>
      <c r="C30" s="30" t="s">
        <v>99</v>
      </c>
      <c r="D30" s="30" t="s">
        <v>100</v>
      </c>
      <c r="E30" s="32" t="s">
        <v>101</v>
      </c>
      <c r="F30" s="4">
        <v>1</v>
      </c>
      <c r="G30" s="4" t="s">
        <v>39</v>
      </c>
      <c r="H30" s="32">
        <v>1997.03</v>
      </c>
      <c r="I30" s="35">
        <f>110000*1.05</f>
        <v>115500</v>
      </c>
      <c r="J30" s="36">
        <v>0.05</v>
      </c>
      <c r="K30" s="37">
        <f t="shared" si="0"/>
        <v>5775</v>
      </c>
      <c r="L30" s="5"/>
    </row>
    <row r="31" spans="1:12" ht="18" customHeight="1">
      <c r="A31" s="3">
        <v>26</v>
      </c>
      <c r="B31" s="52" t="s">
        <v>102</v>
      </c>
      <c r="C31" s="30" t="s">
        <v>103</v>
      </c>
      <c r="D31" s="30" t="s">
        <v>108</v>
      </c>
      <c r="E31" s="32" t="s">
        <v>113</v>
      </c>
      <c r="F31" s="4">
        <v>1</v>
      </c>
      <c r="G31" s="4" t="s">
        <v>39</v>
      </c>
      <c r="H31" s="32">
        <v>2003.01</v>
      </c>
      <c r="I31" s="35">
        <f>90000*1.05</f>
        <v>94500</v>
      </c>
      <c r="J31" s="36">
        <v>0.05</v>
      </c>
      <c r="K31" s="37">
        <f t="shared" si="0"/>
        <v>4725</v>
      </c>
      <c r="L31" s="5"/>
    </row>
    <row r="32" spans="1:12" ht="18" customHeight="1">
      <c r="A32" s="3">
        <v>27</v>
      </c>
      <c r="B32" s="53"/>
      <c r="C32" s="30" t="s">
        <v>104</v>
      </c>
      <c r="D32" s="30" t="s">
        <v>109</v>
      </c>
      <c r="E32" s="32" t="s">
        <v>114</v>
      </c>
      <c r="F32" s="4">
        <v>1</v>
      </c>
      <c r="G32" s="4" t="s">
        <v>39</v>
      </c>
      <c r="H32" s="32">
        <v>1998.01</v>
      </c>
      <c r="I32" s="35">
        <f>37000*1.05</f>
        <v>38850</v>
      </c>
      <c r="J32" s="36">
        <v>0.05</v>
      </c>
      <c r="K32" s="37">
        <f t="shared" si="0"/>
        <v>1942.5</v>
      </c>
      <c r="L32" s="5"/>
    </row>
    <row r="33" spans="1:12" ht="18" customHeight="1">
      <c r="A33" s="3">
        <v>28</v>
      </c>
      <c r="B33" s="53"/>
      <c r="C33" s="30" t="s">
        <v>105</v>
      </c>
      <c r="D33" s="30" t="s">
        <v>110</v>
      </c>
      <c r="E33" s="32" t="s">
        <v>115</v>
      </c>
      <c r="F33" s="4">
        <v>1</v>
      </c>
      <c r="G33" s="4" t="s">
        <v>39</v>
      </c>
      <c r="H33" s="32">
        <v>2006.01</v>
      </c>
      <c r="I33" s="35">
        <f>29000*1.05</f>
        <v>30450</v>
      </c>
      <c r="J33" s="36">
        <v>0.05</v>
      </c>
      <c r="K33" s="37">
        <f t="shared" si="0"/>
        <v>1522.5</v>
      </c>
      <c r="L33" s="5"/>
    </row>
    <row r="34" spans="1:12" ht="18" customHeight="1">
      <c r="A34" s="3">
        <v>29</v>
      </c>
      <c r="B34" s="53"/>
      <c r="C34" s="30" t="s">
        <v>106</v>
      </c>
      <c r="D34" s="30" t="s">
        <v>111</v>
      </c>
      <c r="E34" s="32" t="s">
        <v>116</v>
      </c>
      <c r="F34" s="4">
        <v>1</v>
      </c>
      <c r="G34" s="4" t="s">
        <v>39</v>
      </c>
      <c r="H34" s="32">
        <v>1981.01</v>
      </c>
      <c r="I34" s="35">
        <f>15000*1.05</f>
        <v>15750</v>
      </c>
      <c r="J34" s="36">
        <v>0.05</v>
      </c>
      <c r="K34" s="37">
        <f t="shared" si="0"/>
        <v>787.5</v>
      </c>
      <c r="L34" s="5"/>
    </row>
    <row r="35" spans="1:12" ht="18" customHeight="1">
      <c r="A35" s="3">
        <v>30</v>
      </c>
      <c r="B35" s="53"/>
      <c r="C35" s="30" t="s">
        <v>107</v>
      </c>
      <c r="D35" s="30" t="s">
        <v>112</v>
      </c>
      <c r="E35" s="32" t="s">
        <v>117</v>
      </c>
      <c r="F35" s="4">
        <v>1</v>
      </c>
      <c r="G35" s="4" t="s">
        <v>39</v>
      </c>
      <c r="H35" s="32">
        <v>1994.01</v>
      </c>
      <c r="I35" s="35">
        <v>800</v>
      </c>
      <c r="J35" s="36">
        <v>0.05</v>
      </c>
      <c r="K35" s="37">
        <f t="shared" si="0"/>
        <v>40</v>
      </c>
      <c r="L35" s="5"/>
    </row>
    <row r="36" spans="1:12" ht="18" customHeight="1">
      <c r="A36" s="3">
        <v>31</v>
      </c>
      <c r="B36" s="53"/>
      <c r="C36" s="30" t="s">
        <v>118</v>
      </c>
      <c r="D36" s="30" t="s">
        <v>125</v>
      </c>
      <c r="E36" s="32" t="s">
        <v>132</v>
      </c>
      <c r="F36" s="4">
        <v>1</v>
      </c>
      <c r="G36" s="4" t="s">
        <v>39</v>
      </c>
      <c r="H36" s="32" t="s">
        <v>138</v>
      </c>
      <c r="I36" s="35">
        <v>2500</v>
      </c>
      <c r="J36" s="36">
        <v>0.05</v>
      </c>
      <c r="K36" s="37">
        <f t="shared" si="0"/>
        <v>125</v>
      </c>
      <c r="L36" s="5"/>
    </row>
    <row r="37" spans="1:12" ht="18" customHeight="1">
      <c r="A37" s="3">
        <v>32</v>
      </c>
      <c r="B37" s="53"/>
      <c r="C37" s="30" t="s">
        <v>119</v>
      </c>
      <c r="D37" s="30" t="s">
        <v>126</v>
      </c>
      <c r="E37" s="32" t="s">
        <v>133</v>
      </c>
      <c r="F37" s="4">
        <v>1</v>
      </c>
      <c r="G37" s="4" t="s">
        <v>39</v>
      </c>
      <c r="H37" s="32" t="s">
        <v>138</v>
      </c>
      <c r="I37" s="35">
        <f>10000*1.05</f>
        <v>10500</v>
      </c>
      <c r="J37" s="36">
        <v>0.05</v>
      </c>
      <c r="K37" s="37">
        <f t="shared" si="0"/>
        <v>525</v>
      </c>
      <c r="L37" s="5"/>
    </row>
    <row r="38" spans="1:12" ht="18" customHeight="1">
      <c r="A38" s="3">
        <v>33</v>
      </c>
      <c r="B38" s="53"/>
      <c r="C38" s="30" t="s">
        <v>120</v>
      </c>
      <c r="D38" s="30" t="s">
        <v>127</v>
      </c>
      <c r="E38" s="32" t="s">
        <v>134</v>
      </c>
      <c r="F38" s="4">
        <v>1</v>
      </c>
      <c r="G38" s="4" t="s">
        <v>39</v>
      </c>
      <c r="H38" s="32" t="s">
        <v>138</v>
      </c>
      <c r="I38" s="35">
        <f>31500*1.05</f>
        <v>33075</v>
      </c>
      <c r="J38" s="36">
        <v>0.05</v>
      </c>
      <c r="K38" s="37">
        <f t="shared" si="0"/>
        <v>1653.75</v>
      </c>
      <c r="L38" s="5"/>
    </row>
    <row r="39" spans="1:12" ht="18" customHeight="1">
      <c r="A39" s="3">
        <v>34</v>
      </c>
      <c r="B39" s="53"/>
      <c r="C39" s="30" t="s">
        <v>121</v>
      </c>
      <c r="D39" s="30" t="s">
        <v>128</v>
      </c>
      <c r="E39" s="32" t="s">
        <v>135</v>
      </c>
      <c r="F39" s="4">
        <v>1</v>
      </c>
      <c r="G39" s="4" t="s">
        <v>39</v>
      </c>
      <c r="H39" s="32" t="s">
        <v>138</v>
      </c>
      <c r="I39" s="35">
        <f>16000*1.05</f>
        <v>16800</v>
      </c>
      <c r="J39" s="36">
        <v>0.05</v>
      </c>
      <c r="K39" s="37">
        <f t="shared" si="0"/>
        <v>840</v>
      </c>
      <c r="L39" s="5"/>
    </row>
    <row r="40" spans="1:12" ht="18" customHeight="1">
      <c r="A40" s="3">
        <v>35</v>
      </c>
      <c r="B40" s="53"/>
      <c r="C40" s="30" t="s">
        <v>122</v>
      </c>
      <c r="D40" s="30" t="s">
        <v>129</v>
      </c>
      <c r="E40" s="32" t="s">
        <v>136</v>
      </c>
      <c r="F40" s="4">
        <v>1</v>
      </c>
      <c r="G40" s="4" t="s">
        <v>39</v>
      </c>
      <c r="H40" s="32" t="s">
        <v>138</v>
      </c>
      <c r="I40" s="35">
        <f>29800*1.05</f>
        <v>31290</v>
      </c>
      <c r="J40" s="36">
        <v>0.05</v>
      </c>
      <c r="K40" s="37">
        <f t="shared" si="0"/>
        <v>1564.5</v>
      </c>
      <c r="L40" s="5"/>
    </row>
    <row r="41" spans="1:12" ht="18" customHeight="1">
      <c r="A41" s="3">
        <v>36</v>
      </c>
      <c r="B41" s="53"/>
      <c r="C41" s="30" t="s">
        <v>123</v>
      </c>
      <c r="D41" s="30" t="s">
        <v>130</v>
      </c>
      <c r="E41" s="32" t="s">
        <v>137</v>
      </c>
      <c r="F41" s="4">
        <v>1</v>
      </c>
      <c r="G41" s="4" t="s">
        <v>39</v>
      </c>
      <c r="H41" s="32" t="s">
        <v>138</v>
      </c>
      <c r="I41" s="35">
        <f>22120*1.05</f>
        <v>23226</v>
      </c>
      <c r="J41" s="36">
        <v>0.05</v>
      </c>
      <c r="K41" s="37">
        <f t="shared" si="0"/>
        <v>1161.3</v>
      </c>
      <c r="L41" s="5"/>
    </row>
    <row r="42" spans="1:12" ht="18" customHeight="1">
      <c r="A42" s="3">
        <v>37</v>
      </c>
      <c r="B42" s="53"/>
      <c r="C42" s="30" t="s">
        <v>124</v>
      </c>
      <c r="D42" s="30" t="s">
        <v>131</v>
      </c>
      <c r="E42" s="41" t="s">
        <v>225</v>
      </c>
      <c r="F42" s="4">
        <v>1</v>
      </c>
      <c r="G42" s="4" t="s">
        <v>39</v>
      </c>
      <c r="H42" s="32" t="s">
        <v>139</v>
      </c>
      <c r="I42" s="35">
        <f>15000*1.05</f>
        <v>15750</v>
      </c>
      <c r="J42" s="36">
        <v>0.05</v>
      </c>
      <c r="K42" s="37">
        <f t="shared" si="0"/>
        <v>787.5</v>
      </c>
      <c r="L42" s="5"/>
    </row>
    <row r="43" spans="1:12" ht="18" customHeight="1">
      <c r="A43" s="3">
        <v>38</v>
      </c>
      <c r="B43" s="53"/>
      <c r="C43" s="30" t="s">
        <v>140</v>
      </c>
      <c r="D43" s="30" t="s">
        <v>147</v>
      </c>
      <c r="E43" s="32" t="s">
        <v>153</v>
      </c>
      <c r="F43" s="4">
        <v>1</v>
      </c>
      <c r="G43" s="4" t="s">
        <v>39</v>
      </c>
      <c r="H43" s="32">
        <v>1979.01</v>
      </c>
      <c r="I43" s="35">
        <f>12000*1.05</f>
        <v>12600</v>
      </c>
      <c r="J43" s="36">
        <v>0.05</v>
      </c>
      <c r="K43" s="37">
        <f t="shared" si="0"/>
        <v>630</v>
      </c>
      <c r="L43" s="5"/>
    </row>
    <row r="44" spans="1:12" ht="18" customHeight="1">
      <c r="A44" s="3">
        <v>39</v>
      </c>
      <c r="B44" s="53"/>
      <c r="C44" s="30" t="s">
        <v>141</v>
      </c>
      <c r="D44" s="30" t="s">
        <v>147</v>
      </c>
      <c r="E44" s="32" t="s">
        <v>154</v>
      </c>
      <c r="F44" s="4">
        <v>1</v>
      </c>
      <c r="G44" s="4" t="s">
        <v>39</v>
      </c>
      <c r="H44" s="32">
        <v>1960.01</v>
      </c>
      <c r="I44" s="35">
        <f>12000*1.05</f>
        <v>12600</v>
      </c>
      <c r="J44" s="36">
        <v>0.05</v>
      </c>
      <c r="K44" s="37">
        <f t="shared" si="0"/>
        <v>630</v>
      </c>
      <c r="L44" s="5"/>
    </row>
    <row r="45" spans="1:12" ht="18" customHeight="1">
      <c r="A45" s="3">
        <v>40</v>
      </c>
      <c r="B45" s="53"/>
      <c r="C45" s="30" t="s">
        <v>142</v>
      </c>
      <c r="D45" s="30" t="s">
        <v>148</v>
      </c>
      <c r="E45" s="32" t="s">
        <v>155</v>
      </c>
      <c r="F45" s="4">
        <v>2</v>
      </c>
      <c r="G45" s="4" t="s">
        <v>39</v>
      </c>
      <c r="H45" s="32">
        <v>1994.01</v>
      </c>
      <c r="I45" s="35">
        <v>3000</v>
      </c>
      <c r="J45" s="36">
        <v>0.05</v>
      </c>
      <c r="K45" s="37">
        <f aca="true" t="shared" si="1" ref="K45:K70">I45*J45</f>
        <v>150</v>
      </c>
      <c r="L45" s="5"/>
    </row>
    <row r="46" spans="1:12" ht="18" customHeight="1">
      <c r="A46" s="3">
        <v>41</v>
      </c>
      <c r="B46" s="53"/>
      <c r="C46" s="30" t="s">
        <v>143</v>
      </c>
      <c r="D46" s="30" t="s">
        <v>149</v>
      </c>
      <c r="E46" s="32" t="s">
        <v>156</v>
      </c>
      <c r="F46" s="4">
        <v>1</v>
      </c>
      <c r="G46" s="4" t="s">
        <v>39</v>
      </c>
      <c r="H46" s="32">
        <v>1986.01</v>
      </c>
      <c r="I46" s="35">
        <v>3000</v>
      </c>
      <c r="J46" s="36">
        <v>0.05</v>
      </c>
      <c r="K46" s="37">
        <f t="shared" si="1"/>
        <v>150</v>
      </c>
      <c r="L46" s="5"/>
    </row>
    <row r="47" spans="1:12" ht="18" customHeight="1">
      <c r="A47" s="3">
        <v>42</v>
      </c>
      <c r="B47" s="53"/>
      <c r="C47" s="30" t="s">
        <v>144</v>
      </c>
      <c r="D47" s="30" t="s">
        <v>150</v>
      </c>
      <c r="E47" s="32" t="s">
        <v>51</v>
      </c>
      <c r="F47" s="4">
        <v>1</v>
      </c>
      <c r="G47" s="4" t="s">
        <v>39</v>
      </c>
      <c r="H47" s="32">
        <v>1992.01</v>
      </c>
      <c r="I47" s="35">
        <f>24130*1.05</f>
        <v>25336.5</v>
      </c>
      <c r="J47" s="36">
        <v>0.05</v>
      </c>
      <c r="K47" s="37">
        <f t="shared" si="1"/>
        <v>1266.825</v>
      </c>
      <c r="L47" s="5"/>
    </row>
    <row r="48" spans="1:12" ht="18" customHeight="1">
      <c r="A48" s="3">
        <v>43</v>
      </c>
      <c r="B48" s="53"/>
      <c r="C48" s="30" t="s">
        <v>145</v>
      </c>
      <c r="D48" s="30" t="s">
        <v>151</v>
      </c>
      <c r="E48" s="32" t="s">
        <v>157</v>
      </c>
      <c r="F48" s="4">
        <v>1</v>
      </c>
      <c r="G48" s="4" t="s">
        <v>39</v>
      </c>
      <c r="H48" s="32">
        <v>1982.01</v>
      </c>
      <c r="I48" s="35">
        <v>1000</v>
      </c>
      <c r="J48" s="36">
        <v>0.05</v>
      </c>
      <c r="K48" s="37">
        <f t="shared" si="1"/>
        <v>50</v>
      </c>
      <c r="L48" s="5"/>
    </row>
    <row r="49" spans="1:12" ht="18" customHeight="1">
      <c r="A49" s="3">
        <v>44</v>
      </c>
      <c r="B49" s="53"/>
      <c r="C49" s="30" t="s">
        <v>146</v>
      </c>
      <c r="D49" s="30" t="s">
        <v>152</v>
      </c>
      <c r="E49" s="32" t="s">
        <v>158</v>
      </c>
      <c r="F49" s="4">
        <v>1</v>
      </c>
      <c r="G49" s="4" t="s">
        <v>39</v>
      </c>
      <c r="H49" s="32">
        <v>1994.01</v>
      </c>
      <c r="I49" s="35">
        <v>1000</v>
      </c>
      <c r="J49" s="36">
        <v>0.05</v>
      </c>
      <c r="K49" s="37">
        <f t="shared" si="1"/>
        <v>50</v>
      </c>
      <c r="L49" s="5"/>
    </row>
    <row r="50" spans="1:12" ht="18" customHeight="1">
      <c r="A50" s="3">
        <v>45</v>
      </c>
      <c r="B50" s="53"/>
      <c r="C50" s="31" t="s">
        <v>159</v>
      </c>
      <c r="D50" s="31" t="s">
        <v>165</v>
      </c>
      <c r="E50" s="42" t="s">
        <v>226</v>
      </c>
      <c r="F50" s="4">
        <v>3</v>
      </c>
      <c r="G50" s="4" t="s">
        <v>39</v>
      </c>
      <c r="H50" s="32">
        <v>2002.01</v>
      </c>
      <c r="I50" s="33">
        <v>15000</v>
      </c>
      <c r="J50" s="36">
        <v>0.01</v>
      </c>
      <c r="K50" s="37">
        <f t="shared" si="1"/>
        <v>150</v>
      </c>
      <c r="L50" s="5"/>
    </row>
    <row r="51" spans="1:12" ht="18" customHeight="1">
      <c r="A51" s="3">
        <v>46</v>
      </c>
      <c r="B51" s="53"/>
      <c r="C51" s="30" t="s">
        <v>160</v>
      </c>
      <c r="D51" s="30" t="s">
        <v>166</v>
      </c>
      <c r="E51" s="3">
        <v>2200</v>
      </c>
      <c r="F51" s="4">
        <v>2</v>
      </c>
      <c r="G51" s="4" t="s">
        <v>39</v>
      </c>
      <c r="H51" s="32">
        <v>2004.01</v>
      </c>
      <c r="I51" s="33">
        <v>6600</v>
      </c>
      <c r="J51" s="36">
        <v>0.01</v>
      </c>
      <c r="K51" s="37">
        <f t="shared" si="1"/>
        <v>66</v>
      </c>
      <c r="L51" s="5"/>
    </row>
    <row r="52" spans="1:12" ht="18" customHeight="1">
      <c r="A52" s="3">
        <v>47</v>
      </c>
      <c r="B52" s="53"/>
      <c r="C52" s="30" t="s">
        <v>161</v>
      </c>
      <c r="D52" s="30" t="s">
        <v>167</v>
      </c>
      <c r="E52" s="43" t="s">
        <v>228</v>
      </c>
      <c r="F52" s="4">
        <v>2</v>
      </c>
      <c r="G52" s="4" t="s">
        <v>39</v>
      </c>
      <c r="H52" s="32">
        <v>2004.01</v>
      </c>
      <c r="I52" s="33">
        <v>3360</v>
      </c>
      <c r="J52" s="36">
        <v>0.01</v>
      </c>
      <c r="K52" s="37">
        <f t="shared" si="1"/>
        <v>33.6</v>
      </c>
      <c r="L52" s="5"/>
    </row>
    <row r="53" spans="1:12" ht="18" customHeight="1">
      <c r="A53" s="3">
        <v>48</v>
      </c>
      <c r="B53" s="53"/>
      <c r="C53" s="30" t="s">
        <v>162</v>
      </c>
      <c r="D53" s="30" t="s">
        <v>168</v>
      </c>
      <c r="E53" s="32" t="s">
        <v>51</v>
      </c>
      <c r="F53" s="4">
        <v>1</v>
      </c>
      <c r="G53" s="4" t="s">
        <v>39</v>
      </c>
      <c r="H53" s="32">
        <v>2005.01</v>
      </c>
      <c r="I53" s="33">
        <v>1000</v>
      </c>
      <c r="J53" s="36">
        <v>0.01</v>
      </c>
      <c r="K53" s="37">
        <f t="shared" si="1"/>
        <v>10</v>
      </c>
      <c r="L53" s="5"/>
    </row>
    <row r="54" spans="1:12" ht="18" customHeight="1">
      <c r="A54" s="3">
        <v>49</v>
      </c>
      <c r="B54" s="53"/>
      <c r="C54" s="30" t="s">
        <v>163</v>
      </c>
      <c r="D54" s="30" t="s">
        <v>169</v>
      </c>
      <c r="E54" s="42" t="s">
        <v>227</v>
      </c>
      <c r="F54" s="4">
        <v>1</v>
      </c>
      <c r="G54" s="4" t="s">
        <v>39</v>
      </c>
      <c r="H54" s="32">
        <v>1998.01</v>
      </c>
      <c r="I54" s="33">
        <v>3200</v>
      </c>
      <c r="J54" s="36">
        <v>0.01</v>
      </c>
      <c r="K54" s="37">
        <f t="shared" si="1"/>
        <v>32</v>
      </c>
      <c r="L54" s="5"/>
    </row>
    <row r="55" spans="1:12" ht="18" customHeight="1">
      <c r="A55" s="3">
        <v>50</v>
      </c>
      <c r="B55" s="54"/>
      <c r="C55" s="30" t="s">
        <v>164</v>
      </c>
      <c r="D55" s="30" t="s">
        <v>169</v>
      </c>
      <c r="E55" s="42" t="s">
        <v>227</v>
      </c>
      <c r="F55" s="4">
        <v>1</v>
      </c>
      <c r="G55" s="4" t="s">
        <v>39</v>
      </c>
      <c r="H55" s="32">
        <v>1998.01</v>
      </c>
      <c r="I55" s="33">
        <v>3200</v>
      </c>
      <c r="J55" s="36">
        <v>0.01</v>
      </c>
      <c r="K55" s="37">
        <f t="shared" si="1"/>
        <v>32</v>
      </c>
      <c r="L55" s="5"/>
    </row>
    <row r="56" spans="1:12" ht="18" customHeight="1">
      <c r="A56" s="3">
        <v>51</v>
      </c>
      <c r="B56" s="52" t="s">
        <v>170</v>
      </c>
      <c r="C56" s="30" t="s">
        <v>171</v>
      </c>
      <c r="D56" s="30" t="s">
        <v>180</v>
      </c>
      <c r="E56" s="32" t="s">
        <v>187</v>
      </c>
      <c r="F56" s="4">
        <v>1</v>
      </c>
      <c r="G56" s="4" t="s">
        <v>236</v>
      </c>
      <c r="H56" s="32">
        <v>1998.04</v>
      </c>
      <c r="I56" s="35">
        <f>2888000*1.088</f>
        <v>3142144</v>
      </c>
      <c r="J56" s="36">
        <v>0.05</v>
      </c>
      <c r="K56" s="37">
        <f t="shared" si="1"/>
        <v>157107.2</v>
      </c>
      <c r="L56" s="5"/>
    </row>
    <row r="57" spans="1:12" ht="18" customHeight="1">
      <c r="A57" s="3">
        <v>52</v>
      </c>
      <c r="B57" s="53"/>
      <c r="C57" s="30" t="s">
        <v>172</v>
      </c>
      <c r="D57" s="30" t="s">
        <v>181</v>
      </c>
      <c r="E57" s="32" t="s">
        <v>188</v>
      </c>
      <c r="F57" s="4">
        <v>1</v>
      </c>
      <c r="G57" s="4" t="s">
        <v>39</v>
      </c>
      <c r="H57" s="32">
        <v>1998.04</v>
      </c>
      <c r="I57" s="35">
        <f>13500*1.05</f>
        <v>14175</v>
      </c>
      <c r="J57" s="36">
        <v>0.05</v>
      </c>
      <c r="K57" s="37">
        <f t="shared" si="1"/>
        <v>708.75</v>
      </c>
      <c r="L57" s="5"/>
    </row>
    <row r="58" spans="1:12" ht="18" customHeight="1">
      <c r="A58" s="3">
        <v>53</v>
      </c>
      <c r="B58" s="53"/>
      <c r="C58" s="30" t="s">
        <v>173</v>
      </c>
      <c r="D58" s="30" t="s">
        <v>182</v>
      </c>
      <c r="E58" s="32" t="s">
        <v>189</v>
      </c>
      <c r="F58" s="4">
        <v>1</v>
      </c>
      <c r="G58" s="4" t="s">
        <v>39</v>
      </c>
      <c r="H58" s="32">
        <v>1999.07</v>
      </c>
      <c r="I58" s="35">
        <f>553400*1.05</f>
        <v>581070</v>
      </c>
      <c r="J58" s="36">
        <v>0.05</v>
      </c>
      <c r="K58" s="37">
        <f t="shared" si="1"/>
        <v>29053.5</v>
      </c>
      <c r="L58" s="5"/>
    </row>
    <row r="59" spans="1:12" ht="18" customHeight="1">
      <c r="A59" s="3">
        <v>54</v>
      </c>
      <c r="B59" s="53"/>
      <c r="C59" s="30" t="s">
        <v>174</v>
      </c>
      <c r="D59" s="30" t="s">
        <v>183</v>
      </c>
      <c r="E59" s="32" t="s">
        <v>190</v>
      </c>
      <c r="F59" s="4">
        <v>1</v>
      </c>
      <c r="G59" s="4" t="s">
        <v>39</v>
      </c>
      <c r="H59" s="32">
        <v>1997.04</v>
      </c>
      <c r="I59" s="35">
        <f>446000*1.088</f>
        <v>485248.00000000006</v>
      </c>
      <c r="J59" s="36">
        <v>0.05</v>
      </c>
      <c r="K59" s="37">
        <f t="shared" si="1"/>
        <v>24262.400000000005</v>
      </c>
      <c r="L59" s="5"/>
    </row>
    <row r="60" spans="1:12" ht="18" customHeight="1">
      <c r="A60" s="3">
        <v>55</v>
      </c>
      <c r="B60" s="53"/>
      <c r="C60" s="30" t="s">
        <v>175</v>
      </c>
      <c r="D60" s="30" t="s">
        <v>184</v>
      </c>
      <c r="E60" s="32" t="s">
        <v>191</v>
      </c>
      <c r="F60" s="4">
        <v>1</v>
      </c>
      <c r="G60" s="4" t="s">
        <v>39</v>
      </c>
      <c r="H60" s="32">
        <v>1999.05</v>
      </c>
      <c r="I60" s="35">
        <f>50000*1.05</f>
        <v>52500</v>
      </c>
      <c r="J60" s="36">
        <v>0.05</v>
      </c>
      <c r="K60" s="37">
        <f t="shared" si="1"/>
        <v>2625</v>
      </c>
      <c r="L60" s="5"/>
    </row>
    <row r="61" spans="1:12" ht="18" customHeight="1">
      <c r="A61" s="3">
        <v>56</v>
      </c>
      <c r="B61" s="53"/>
      <c r="C61" s="30" t="s">
        <v>176</v>
      </c>
      <c r="D61" s="30" t="s">
        <v>184</v>
      </c>
      <c r="E61" s="32" t="s">
        <v>191</v>
      </c>
      <c r="F61" s="4">
        <v>1</v>
      </c>
      <c r="G61" s="4" t="s">
        <v>39</v>
      </c>
      <c r="H61" s="32">
        <v>1999.05</v>
      </c>
      <c r="I61" s="35">
        <f>50000*1.05</f>
        <v>52500</v>
      </c>
      <c r="J61" s="36">
        <v>0.05</v>
      </c>
      <c r="K61" s="37">
        <f t="shared" si="1"/>
        <v>2625</v>
      </c>
      <c r="L61" s="5"/>
    </row>
    <row r="62" spans="1:12" ht="18" customHeight="1">
      <c r="A62" s="3">
        <v>57</v>
      </c>
      <c r="B62" s="53"/>
      <c r="C62" s="30" t="s">
        <v>177</v>
      </c>
      <c r="D62" s="30" t="s">
        <v>185</v>
      </c>
      <c r="E62" s="32" t="s">
        <v>51</v>
      </c>
      <c r="F62" s="4">
        <v>1</v>
      </c>
      <c r="G62" s="4" t="s">
        <v>39</v>
      </c>
      <c r="H62" s="32">
        <v>1999.05</v>
      </c>
      <c r="I62" s="35">
        <v>2000</v>
      </c>
      <c r="J62" s="36">
        <v>0.05</v>
      </c>
      <c r="K62" s="37">
        <f t="shared" si="1"/>
        <v>100</v>
      </c>
      <c r="L62" s="5"/>
    </row>
    <row r="63" spans="1:12" ht="18" customHeight="1">
      <c r="A63" s="3">
        <v>58</v>
      </c>
      <c r="B63" s="53"/>
      <c r="C63" s="30" t="s">
        <v>178</v>
      </c>
      <c r="D63" s="30" t="s">
        <v>186</v>
      </c>
      <c r="E63" s="32" t="s">
        <v>51</v>
      </c>
      <c r="F63" s="4">
        <v>1</v>
      </c>
      <c r="G63" s="4" t="s">
        <v>39</v>
      </c>
      <c r="H63" s="32">
        <v>1999.06</v>
      </c>
      <c r="I63" s="35">
        <v>9350</v>
      </c>
      <c r="J63" s="36">
        <v>0.05</v>
      </c>
      <c r="K63" s="37">
        <f t="shared" si="1"/>
        <v>467.5</v>
      </c>
      <c r="L63" s="5"/>
    </row>
    <row r="64" spans="1:12" ht="18" customHeight="1">
      <c r="A64" s="3">
        <v>59</v>
      </c>
      <c r="B64" s="53"/>
      <c r="C64" s="30" t="s">
        <v>179</v>
      </c>
      <c r="D64" s="30" t="s">
        <v>186</v>
      </c>
      <c r="E64" s="32" t="s">
        <v>51</v>
      </c>
      <c r="F64" s="4">
        <v>1</v>
      </c>
      <c r="G64" s="4" t="s">
        <v>39</v>
      </c>
      <c r="H64" s="32">
        <v>2007.02</v>
      </c>
      <c r="I64" s="35">
        <f>16300*1.05</f>
        <v>17115</v>
      </c>
      <c r="J64" s="36">
        <v>0.05</v>
      </c>
      <c r="K64" s="37">
        <f t="shared" si="1"/>
        <v>855.75</v>
      </c>
      <c r="L64" s="5"/>
    </row>
    <row r="65" spans="1:12" ht="18" customHeight="1">
      <c r="A65" s="3">
        <v>60</v>
      </c>
      <c r="B65" s="53"/>
      <c r="C65" s="30" t="s">
        <v>192</v>
      </c>
      <c r="D65" s="30" t="s">
        <v>205</v>
      </c>
      <c r="E65" s="32" t="s">
        <v>217</v>
      </c>
      <c r="F65" s="4">
        <v>1</v>
      </c>
      <c r="G65" s="4" t="s">
        <v>39</v>
      </c>
      <c r="H65" s="32">
        <v>1993.09</v>
      </c>
      <c r="I65" s="35">
        <v>4150</v>
      </c>
      <c r="J65" s="36">
        <v>0.05</v>
      </c>
      <c r="K65" s="37">
        <f t="shared" si="1"/>
        <v>207.5</v>
      </c>
      <c r="L65" s="5"/>
    </row>
    <row r="66" spans="1:12" ht="18" customHeight="1">
      <c r="A66" s="3">
        <v>61</v>
      </c>
      <c r="B66" s="53"/>
      <c r="C66" s="30" t="s">
        <v>193</v>
      </c>
      <c r="D66" s="30" t="s">
        <v>206</v>
      </c>
      <c r="E66" s="32" t="s">
        <v>218</v>
      </c>
      <c r="F66" s="4">
        <v>1</v>
      </c>
      <c r="G66" s="4" t="s">
        <v>39</v>
      </c>
      <c r="H66" s="32">
        <v>2003.06</v>
      </c>
      <c r="I66" s="35">
        <v>8100</v>
      </c>
      <c r="J66" s="36">
        <v>0.05</v>
      </c>
      <c r="K66" s="37">
        <f t="shared" si="1"/>
        <v>405</v>
      </c>
      <c r="L66" s="5"/>
    </row>
    <row r="67" spans="1:12" ht="18" customHeight="1">
      <c r="A67" s="3">
        <v>62</v>
      </c>
      <c r="B67" s="53"/>
      <c r="C67" s="30" t="s">
        <v>194</v>
      </c>
      <c r="D67" s="30" t="s">
        <v>207</v>
      </c>
      <c r="E67" s="32" t="s">
        <v>51</v>
      </c>
      <c r="F67" s="4">
        <v>1</v>
      </c>
      <c r="G67" s="4" t="s">
        <v>39</v>
      </c>
      <c r="H67" s="32">
        <v>1999.06</v>
      </c>
      <c r="I67" s="35">
        <f>50000*1.05</f>
        <v>52500</v>
      </c>
      <c r="J67" s="36">
        <v>0.05</v>
      </c>
      <c r="K67" s="37">
        <f t="shared" si="1"/>
        <v>2625</v>
      </c>
      <c r="L67" s="5"/>
    </row>
    <row r="68" spans="1:12" ht="18" customHeight="1">
      <c r="A68" s="3">
        <v>63</v>
      </c>
      <c r="B68" s="53"/>
      <c r="C68" s="30" t="s">
        <v>195</v>
      </c>
      <c r="D68" s="30" t="s">
        <v>112</v>
      </c>
      <c r="E68" s="44" t="s">
        <v>229</v>
      </c>
      <c r="F68" s="4">
        <v>1</v>
      </c>
      <c r="G68" s="4" t="s">
        <v>39</v>
      </c>
      <c r="H68" s="32">
        <v>1999.11</v>
      </c>
      <c r="I68" s="35">
        <f>90000*1.05</f>
        <v>94500</v>
      </c>
      <c r="J68" s="36">
        <v>0.05</v>
      </c>
      <c r="K68" s="37">
        <f t="shared" si="1"/>
        <v>4725</v>
      </c>
      <c r="L68" s="5"/>
    </row>
    <row r="69" spans="1:12" ht="18" customHeight="1">
      <c r="A69" s="3">
        <v>64</v>
      </c>
      <c r="B69" s="53"/>
      <c r="C69" s="30" t="s">
        <v>196</v>
      </c>
      <c r="D69" s="30" t="s">
        <v>208</v>
      </c>
      <c r="E69" s="44" t="s">
        <v>230</v>
      </c>
      <c r="F69" s="4">
        <v>1</v>
      </c>
      <c r="G69" s="4" t="s">
        <v>39</v>
      </c>
      <c r="H69" s="32">
        <v>1999.11</v>
      </c>
      <c r="I69" s="35">
        <f>10000*1.05</f>
        <v>10500</v>
      </c>
      <c r="J69" s="36">
        <v>0.05</v>
      </c>
      <c r="K69" s="37">
        <f t="shared" si="1"/>
        <v>525</v>
      </c>
      <c r="L69" s="5"/>
    </row>
    <row r="70" spans="1:12" ht="18" customHeight="1">
      <c r="A70" s="3">
        <v>65</v>
      </c>
      <c r="B70" s="53"/>
      <c r="C70" s="30" t="s">
        <v>197</v>
      </c>
      <c r="D70" s="30" t="s">
        <v>209</v>
      </c>
      <c r="E70" s="32" t="s">
        <v>219</v>
      </c>
      <c r="F70" s="4">
        <v>1</v>
      </c>
      <c r="G70" s="4" t="s">
        <v>39</v>
      </c>
      <c r="H70" s="32">
        <v>2003.05</v>
      </c>
      <c r="I70" s="35">
        <f>13400*1.05</f>
        <v>14070</v>
      </c>
      <c r="J70" s="36">
        <v>0.05</v>
      </c>
      <c r="K70" s="37">
        <f t="shared" si="1"/>
        <v>703.5</v>
      </c>
      <c r="L70" s="5"/>
    </row>
    <row r="71" spans="1:12" ht="18" customHeight="1">
      <c r="A71" s="3">
        <v>66</v>
      </c>
      <c r="B71" s="53"/>
      <c r="C71" s="30" t="s">
        <v>198</v>
      </c>
      <c r="D71" s="30" t="s">
        <v>210</v>
      </c>
      <c r="E71" s="32" t="s">
        <v>220</v>
      </c>
      <c r="F71" s="4">
        <v>2</v>
      </c>
      <c r="G71" s="4" t="s">
        <v>39</v>
      </c>
      <c r="H71" s="32">
        <v>2000.03</v>
      </c>
      <c r="I71" s="35">
        <v>4050</v>
      </c>
      <c r="J71" s="36">
        <v>0.05</v>
      </c>
      <c r="K71" s="37">
        <f aca="true" t="shared" si="2" ref="K71:K78">I71*J71</f>
        <v>202.5</v>
      </c>
      <c r="L71" s="5"/>
    </row>
    <row r="72" spans="1:12" ht="18" customHeight="1">
      <c r="A72" s="3">
        <v>67</v>
      </c>
      <c r="B72" s="53"/>
      <c r="C72" s="30" t="s">
        <v>199</v>
      </c>
      <c r="D72" s="30" t="s">
        <v>211</v>
      </c>
      <c r="E72" s="45" t="s">
        <v>231</v>
      </c>
      <c r="F72" s="4">
        <v>1</v>
      </c>
      <c r="G72" s="4" t="s">
        <v>39</v>
      </c>
      <c r="H72" s="32">
        <v>2002.07</v>
      </c>
      <c r="I72" s="35">
        <f>30000*1.088</f>
        <v>32640.000000000004</v>
      </c>
      <c r="J72" s="36">
        <v>0</v>
      </c>
      <c r="K72" s="37">
        <f t="shared" si="2"/>
        <v>0</v>
      </c>
      <c r="L72" s="46" t="s">
        <v>232</v>
      </c>
    </row>
    <row r="73" spans="1:12" ht="18" customHeight="1">
      <c r="A73" s="3">
        <v>68</v>
      </c>
      <c r="B73" s="53"/>
      <c r="C73" s="30" t="s">
        <v>200</v>
      </c>
      <c r="D73" s="30" t="s">
        <v>212</v>
      </c>
      <c r="E73" s="32" t="s">
        <v>51</v>
      </c>
      <c r="F73" s="4">
        <v>1</v>
      </c>
      <c r="G73" s="4" t="s">
        <v>39</v>
      </c>
      <c r="H73" s="32">
        <v>1998.07</v>
      </c>
      <c r="I73" s="35">
        <v>2000</v>
      </c>
      <c r="J73" s="36">
        <v>0.05</v>
      </c>
      <c r="K73" s="37">
        <f t="shared" si="2"/>
        <v>100</v>
      </c>
      <c r="L73" s="5"/>
    </row>
    <row r="74" spans="1:12" ht="18" customHeight="1">
      <c r="A74" s="3">
        <v>69</v>
      </c>
      <c r="B74" s="53"/>
      <c r="C74" s="30" t="s">
        <v>201</v>
      </c>
      <c r="D74" s="30" t="s">
        <v>213</v>
      </c>
      <c r="E74" s="32" t="s">
        <v>51</v>
      </c>
      <c r="F74" s="4">
        <v>1</v>
      </c>
      <c r="G74" s="4" t="s">
        <v>39</v>
      </c>
      <c r="H74" s="32">
        <v>1998.07</v>
      </c>
      <c r="I74" s="35">
        <v>2000</v>
      </c>
      <c r="J74" s="36">
        <v>0.05</v>
      </c>
      <c r="K74" s="37">
        <f t="shared" si="2"/>
        <v>100</v>
      </c>
      <c r="L74" s="5"/>
    </row>
    <row r="75" spans="1:12" ht="18" customHeight="1">
      <c r="A75" s="3">
        <v>70</v>
      </c>
      <c r="B75" s="53"/>
      <c r="C75" s="30" t="s">
        <v>202</v>
      </c>
      <c r="D75" s="30" t="s">
        <v>214</v>
      </c>
      <c r="E75" s="32" t="s">
        <v>51</v>
      </c>
      <c r="F75" s="4">
        <v>1</v>
      </c>
      <c r="G75" s="4" t="s">
        <v>39</v>
      </c>
      <c r="H75" s="32" t="s">
        <v>223</v>
      </c>
      <c r="I75" s="35">
        <v>3000</v>
      </c>
      <c r="J75" s="36">
        <v>0.05</v>
      </c>
      <c r="K75" s="37">
        <f t="shared" si="2"/>
        <v>150</v>
      </c>
      <c r="L75" s="5"/>
    </row>
    <row r="76" spans="1:12" ht="18" customHeight="1">
      <c r="A76" s="3">
        <v>71</v>
      </c>
      <c r="B76" s="53"/>
      <c r="C76" s="30" t="s">
        <v>203</v>
      </c>
      <c r="D76" s="30" t="s">
        <v>215</v>
      </c>
      <c r="E76" s="32" t="s">
        <v>51</v>
      </c>
      <c r="F76" s="4">
        <v>1</v>
      </c>
      <c r="G76" s="4" t="s">
        <v>39</v>
      </c>
      <c r="H76" s="32" t="s">
        <v>223</v>
      </c>
      <c r="I76" s="35">
        <v>2000</v>
      </c>
      <c r="J76" s="36">
        <v>0.05</v>
      </c>
      <c r="K76" s="37">
        <f t="shared" si="2"/>
        <v>100</v>
      </c>
      <c r="L76" s="5"/>
    </row>
    <row r="77" spans="1:12" ht="18" customHeight="1">
      <c r="A77" s="3">
        <v>72</v>
      </c>
      <c r="B77" s="53"/>
      <c r="C77" s="47" t="s">
        <v>233</v>
      </c>
      <c r="D77" s="47" t="s">
        <v>234</v>
      </c>
      <c r="E77" s="41" t="s">
        <v>235</v>
      </c>
      <c r="F77" s="4">
        <v>1</v>
      </c>
      <c r="G77" s="4" t="s">
        <v>39</v>
      </c>
      <c r="H77" s="32">
        <v>1991.06</v>
      </c>
      <c r="I77" s="35">
        <v>78000</v>
      </c>
      <c r="J77" s="36">
        <v>0.05</v>
      </c>
      <c r="K77" s="37">
        <f t="shared" si="2"/>
        <v>3900</v>
      </c>
      <c r="L77" s="5"/>
    </row>
    <row r="78" spans="1:12" ht="18" customHeight="1">
      <c r="A78" s="3">
        <v>73</v>
      </c>
      <c r="B78" s="54"/>
      <c r="C78" s="30" t="s">
        <v>204</v>
      </c>
      <c r="D78" s="30" t="s">
        <v>216</v>
      </c>
      <c r="E78" s="32" t="s">
        <v>51</v>
      </c>
      <c r="F78" s="4">
        <v>1</v>
      </c>
      <c r="G78" s="4" t="s">
        <v>39</v>
      </c>
      <c r="H78" s="32" t="s">
        <v>224</v>
      </c>
      <c r="I78" s="35">
        <v>5500</v>
      </c>
      <c r="J78" s="36">
        <v>0.05</v>
      </c>
      <c r="K78" s="37">
        <f t="shared" si="2"/>
        <v>275</v>
      </c>
      <c r="L78" s="5"/>
    </row>
    <row r="79" spans="1:12" ht="18" customHeight="1">
      <c r="A79" s="65" t="s">
        <v>41</v>
      </c>
      <c r="B79" s="65"/>
      <c r="C79" s="66"/>
      <c r="D79" s="8"/>
      <c r="E79" s="7"/>
      <c r="F79" s="7">
        <f>SUM(F6:F78)</f>
        <v>90</v>
      </c>
      <c r="G79" s="7"/>
      <c r="H79" s="10"/>
      <c r="I79" s="34">
        <f>SUM(I6:I78)</f>
        <v>6353861</v>
      </c>
      <c r="J79" s="38"/>
      <c r="K79" s="34">
        <f>SUM(K6:K78)</f>
        <v>314766.65</v>
      </c>
      <c r="L79" s="9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  <row r="91" ht="15">
      <c r="D91" s="11"/>
    </row>
    <row r="92" ht="15">
      <c r="D92" s="11"/>
    </row>
    <row r="93" ht="15">
      <c r="D93" s="11"/>
    </row>
    <row r="94" ht="15">
      <c r="D94" s="11"/>
    </row>
    <row r="95" ht="15">
      <c r="D95" s="11"/>
    </row>
    <row r="96" ht="15">
      <c r="D96" s="11"/>
    </row>
    <row r="97" ht="15">
      <c r="D97" s="11"/>
    </row>
    <row r="98" ht="15">
      <c r="D98" s="11"/>
    </row>
    <row r="99" ht="15">
      <c r="D99" s="11"/>
    </row>
    <row r="100" ht="15">
      <c r="D100" s="11"/>
    </row>
    <row r="101" ht="15">
      <c r="D101" s="11"/>
    </row>
    <row r="102" ht="15">
      <c r="D102" s="11"/>
    </row>
    <row r="103" ht="15">
      <c r="D103" s="11"/>
    </row>
    <row r="104" ht="15">
      <c r="D104" s="11"/>
    </row>
    <row r="105" ht="15">
      <c r="D105" s="11"/>
    </row>
    <row r="106" ht="15">
      <c r="D106" s="11"/>
    </row>
    <row r="107" ht="15">
      <c r="D107" s="11"/>
    </row>
    <row r="108" ht="15">
      <c r="D108" s="11"/>
    </row>
    <row r="109" ht="15">
      <c r="D109" s="11"/>
    </row>
    <row r="110" ht="15">
      <c r="D110" s="11"/>
    </row>
    <row r="111" ht="15">
      <c r="D111" s="11"/>
    </row>
    <row r="112" ht="15">
      <c r="D112" s="11"/>
    </row>
    <row r="113" ht="15">
      <c r="D113" s="11"/>
    </row>
    <row r="114" ht="15">
      <c r="D114" s="11"/>
    </row>
    <row r="115" ht="15">
      <c r="D115" s="11"/>
    </row>
    <row r="116" ht="15">
      <c r="D116" s="11"/>
    </row>
    <row r="117" ht="15">
      <c r="D117" s="11"/>
    </row>
    <row r="118" ht="15">
      <c r="D118" s="11"/>
    </row>
    <row r="119" ht="15">
      <c r="D119" s="11"/>
    </row>
    <row r="120" ht="15">
      <c r="D120" s="11"/>
    </row>
    <row r="121" ht="15">
      <c r="D121" s="11"/>
    </row>
    <row r="122" ht="15">
      <c r="D122" s="11"/>
    </row>
    <row r="123" ht="15">
      <c r="D123" s="11"/>
    </row>
    <row r="124" ht="15">
      <c r="D124" s="11"/>
    </row>
    <row r="125" ht="15">
      <c r="D125" s="11"/>
    </row>
    <row r="126" ht="15">
      <c r="D126" s="11"/>
    </row>
    <row r="127" ht="15">
      <c r="D127" s="11"/>
    </row>
    <row r="128" ht="15">
      <c r="D128" s="11"/>
    </row>
    <row r="129" ht="15">
      <c r="D129" s="11"/>
    </row>
    <row r="130" ht="15">
      <c r="D130" s="11"/>
    </row>
    <row r="131" ht="15">
      <c r="D131" s="11"/>
    </row>
    <row r="132" ht="15">
      <c r="D132" s="11"/>
    </row>
    <row r="133" ht="15">
      <c r="D133" s="11"/>
    </row>
    <row r="134" ht="15">
      <c r="D134" s="11"/>
    </row>
  </sheetData>
  <sheetProtection/>
  <mergeCells count="20">
    <mergeCell ref="E4:E5"/>
    <mergeCell ref="A79:C79"/>
    <mergeCell ref="A4:A5"/>
    <mergeCell ref="B4:B5"/>
    <mergeCell ref="C4:C5"/>
    <mergeCell ref="B6:B8"/>
    <mergeCell ref="B9:B22"/>
    <mergeCell ref="B24:B28"/>
    <mergeCell ref="B29:B30"/>
    <mergeCell ref="B31:B55"/>
    <mergeCell ref="B56:B78"/>
    <mergeCell ref="F4:F5"/>
    <mergeCell ref="G4:G5"/>
    <mergeCell ref="H4:H5"/>
    <mergeCell ref="L4:L5"/>
    <mergeCell ref="A1:L1"/>
    <mergeCell ref="A2:L2"/>
    <mergeCell ref="A3:F3"/>
    <mergeCell ref="I4:K4"/>
    <mergeCell ref="D4:D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xingcheng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hjl</dc:creator>
  <cp:keywords/>
  <dc:description/>
  <cp:lastModifiedBy>DEEP</cp:lastModifiedBy>
  <cp:lastPrinted>2017-04-10T08:25:16Z</cp:lastPrinted>
  <dcterms:created xsi:type="dcterms:W3CDTF">1980-01-03T16:05:23Z</dcterms:created>
  <dcterms:modified xsi:type="dcterms:W3CDTF">2017-04-10T08:34:38Z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